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10" yWindow="65521" windowWidth="10860" windowHeight="13230" tabRatio="478" activeTab="0"/>
  </bookViews>
  <sheets>
    <sheet name="Районные целевые показатели" sheetId="1" r:id="rId1"/>
    <sheet name="Рейтинг " sheetId="2" r:id="rId2"/>
    <sheet name="Развитие МСП на 2018-2021гг" sheetId="3" r:id="rId3"/>
    <sheet name="Профилактика гемор. лих 19-21гг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<sst xmlns="http://schemas.openxmlformats.org/spreadsheetml/2006/main" count="1075" uniqueCount="421">
  <si>
    <t>ед. измерения</t>
  </si>
  <si>
    <t>план</t>
  </si>
  <si>
    <t>факт</t>
  </si>
  <si>
    <t>тыс.руб.</t>
  </si>
  <si>
    <t>№ п/п</t>
  </si>
  <si>
    <t>Наименование показателей</t>
  </si>
  <si>
    <t>1.</t>
  </si>
  <si>
    <t>2.</t>
  </si>
  <si>
    <t>3.</t>
  </si>
  <si>
    <t>4.</t>
  </si>
  <si>
    <t>6.</t>
  </si>
  <si>
    <t>8.</t>
  </si>
  <si>
    <t>тыс. руб.</t>
  </si>
  <si>
    <t>Внебюджетные средства</t>
  </si>
  <si>
    <t>Средства областного бюджета</t>
  </si>
  <si>
    <t>Средства местного бюджета</t>
  </si>
  <si>
    <t>Средства федерального бюджета</t>
  </si>
  <si>
    <t>Муниципальные программы</t>
  </si>
  <si>
    <t>Приложение №2</t>
  </si>
  <si>
    <t>Финансирование программы</t>
  </si>
  <si>
    <t>Финансирование программы, в т.ч.</t>
  </si>
  <si>
    <t>5.</t>
  </si>
  <si>
    <t>7.</t>
  </si>
  <si>
    <t>Финансирование программы (мероприятия)</t>
  </si>
  <si>
    <t xml:space="preserve">Финансирование программы </t>
  </si>
  <si>
    <r>
      <t>тыс. руб</t>
    </r>
    <r>
      <rPr>
        <sz val="10"/>
        <rFont val="Times New Roman"/>
        <family val="1"/>
      </rPr>
      <t>.</t>
    </r>
  </si>
  <si>
    <t xml:space="preserve"> Целевые показатели программы</t>
  </si>
  <si>
    <t>Наименование программы</t>
  </si>
  <si>
    <t>Оценка эффективности реализации программы, %</t>
  </si>
  <si>
    <t>Данные Райфо</t>
  </si>
  <si>
    <t>Данные отделов</t>
  </si>
  <si>
    <t>1. Количество муниципальных служащих, прошедших обучение (семинары, повышение квалификации)</t>
  </si>
  <si>
    <t>чел.</t>
  </si>
  <si>
    <t xml:space="preserve">4. Количество муниципальных служащих, включенных в перспективный кадровый резерв для замещения вакантных должностей муниципальной службы </t>
  </si>
  <si>
    <t>1. Количество социально значимых объектов социальной инфраструктуры муниципальной собственности, оборудованных с целью обеспечения доступности для инвалидов и маломобильных граждан</t>
  </si>
  <si>
    <t>2. Количество приоритетных значимых  объектов социальной инфраструктуры, требующих  переоборудования и оснащения с целью обеспечения беспрепятственного доступа и пользования инвалидами и другими населения</t>
  </si>
  <si>
    <t>шт.</t>
  </si>
  <si>
    <t>3. Количество инвалидов, которым выполнен ремонт помещений, в которых они проживают, в части приспособления к их физическим возможностям</t>
  </si>
  <si>
    <t>4. Количество публикаций в средствах массовой информации по вопросам создания для инвалидов и маломобильных граждан безбарьерной среды жизнедеятельности и условий, необходимых для успешной интеграции их в общество, от 
общего числа публикаций</t>
  </si>
  <si>
    <t>1. Повышение процента раскрываемости преступлений</t>
  </si>
  <si>
    <t>%</t>
  </si>
  <si>
    <t>ед.</t>
  </si>
  <si>
    <t>1. Доля детей, оставшихся без попечения родителей, устроенных на семейные формы воcпитания, от общего количества детей, оставшихся без попечения родителей, проживающих в муниципальном районе Сергиевский</t>
  </si>
  <si>
    <t>2. Доля детей, оставшихся без попечения родителей, возвращенных родителям, переданных на воспитание в семьи граждан Российской Федерации, постоянно проживающих на территории Российской Федерации (на усыновление (удочерение) и под опеку (попечительство), в том числе по договору о приемной семье либо в случаях, предусмотренных законами Самарской области, по договору о патронатной семье (патронате, патронатном воспитании) от общего числа детей-сирот и детей, оставшихся без попечения родителей, выявленных и учтенных в текущем году органом опеки и попечительства муниципального района Сергиевский Самарской области</t>
  </si>
  <si>
    <t>3. Доля выполненных в установленные контрольные сроки поручений Главы муниципального района Сергиевский, его заместителей, Министерства социально-демографической и семейной политики Самарской области, в общем объеме поручений, для которых установлен срок выполнения</t>
  </si>
  <si>
    <t>4. Доля обращений граждан, рассмотренных в установленные сроки, от общего количества поступивших обращений</t>
  </si>
  <si>
    <t>5. Эффективность и качество проведения массовых мероприятий, приуроченных к государственным, профессиональным, памятным и иным праздничным датам с участием представителей власти</t>
  </si>
  <si>
    <t>тыс. тонн</t>
  </si>
  <si>
    <t>тыс. га</t>
  </si>
  <si>
    <t>тонн</t>
  </si>
  <si>
    <t>голов</t>
  </si>
  <si>
    <t>1. Доля граждан, удовлетворенных деятельностью органов местного самоуправления м.р. Сергиевский</t>
  </si>
  <si>
    <t>% от количества опрошенных</t>
  </si>
  <si>
    <t>2. Доля служебных проверок, проведенных по выявленным фактам коррупционных проявлений органах местного самоуправления м.р. Сергиевский, в т.ч. на основании опубликованных в СМИ материалов журналистских расследований и авторских материалов</t>
  </si>
  <si>
    <t>3. Доля проведенных проверок достоверности представленных сведений о доходах муниципальных служащих, проводимых по распоряжению Главы м.р. Сергиевский</t>
  </si>
  <si>
    <t>4. Количество правовых актов и других документов антикоррупционной направленности, размещенных в сети Интернет и в СМИ</t>
  </si>
  <si>
    <t>Программа НЕ ФИНАНСИРУЕТСЯ</t>
  </si>
  <si>
    <t>1. Совершение (попытка совершения террористических актов на территории района)</t>
  </si>
  <si>
    <t>2. Совершение актов экстремистской направленности против соблюдения прав и свобод человека на территории района</t>
  </si>
  <si>
    <t>3. Оборудование объектов с массовым пребыванием граждан системами видеонаблюдения</t>
  </si>
  <si>
    <t>1. Общая площадь муниципального жилого фонда в многоквартирных домах, за которую произведена оплата взносов на капитальный ремонт общего имущества в многоквартирных домах Региональному оператору</t>
  </si>
  <si>
    <t>кв.м.</t>
  </si>
  <si>
    <t>1. Количество социальных выплат, предоставленных молодым семьям</t>
  </si>
  <si>
    <t>руб.</t>
  </si>
  <si>
    <t>2. Количество молодых семей, улучшивших жилищные условия</t>
  </si>
  <si>
    <t>семья</t>
  </si>
  <si>
    <t>шт. в год</t>
  </si>
  <si>
    <t>га</t>
  </si>
  <si>
    <t>5. Количество проводимых экологических акций, природоохранных мероприятий по уборке от мусора и бытовых отходов в год</t>
  </si>
  <si>
    <t>акций в год</t>
  </si>
  <si>
    <t>6. Количество публикаций, материалов по экологическому воспитанию и просвещению в сфере обращения с отходами</t>
  </si>
  <si>
    <t>публикаций в квартал</t>
  </si>
  <si>
    <t>-</t>
  </si>
  <si>
    <t>1. Площадь, на которой проведены дератизационные обработки от грызунов</t>
  </si>
  <si>
    <t>2. Площадь объектов, на которой проведены дезинсекционные мероприятия</t>
  </si>
  <si>
    <t>3. Площадь, на которой проведены акарицидные обработки от клещей, всего, в том числе</t>
  </si>
  <si>
    <t>Кладбище с.Сергиевск</t>
  </si>
  <si>
    <t>Кладбище с.Серноводск</t>
  </si>
  <si>
    <t>Кладбище пос.Суходол</t>
  </si>
  <si>
    <t>Кладбище пос .Сок</t>
  </si>
  <si>
    <t>Кладбище п.Сургут</t>
  </si>
  <si>
    <t>2. Численность пострадавших со смертельным исходом на 1000 рабочих</t>
  </si>
  <si>
    <t>дней</t>
  </si>
  <si>
    <t>% к предыдущему году</t>
  </si>
  <si>
    <t>кг. д.в.</t>
  </si>
  <si>
    <t>тракторы</t>
  </si>
  <si>
    <t>зерноуборочные комбайны</t>
  </si>
  <si>
    <t>кормоуборочные комбайны</t>
  </si>
  <si>
    <t>картофель</t>
  </si>
  <si>
    <t>зерновые и зернобобовые</t>
  </si>
  <si>
    <t>лошад. силы</t>
  </si>
  <si>
    <t>тыс. кв. м</t>
  </si>
  <si>
    <t>В том числе для обеспечения жильем молодых семей и молодых специалистов</t>
  </si>
  <si>
    <t>км</t>
  </si>
  <si>
    <t>2. Очистка дорожного полотна от снежногопокрова и наледи в зимнее время</t>
  </si>
  <si>
    <t>3. Поддержание в летний период в чистоте асфальтобетонного покрытия улично-дорожной сети</t>
  </si>
  <si>
    <t>4. Установка дорожных знаков</t>
  </si>
  <si>
    <t>5. Сокращение доли муниципальных дорог не отвечающим нормативным требованиям, к уровню прошлого года</t>
  </si>
  <si>
    <t>6. Достижение критерия благоустроенности</t>
  </si>
  <si>
    <t>2.Объем введенного в эксплуатацию жилого фонда (плановый)</t>
  </si>
  <si>
    <t>тыс.кв.м</t>
  </si>
  <si>
    <t>1. Количество ежегодно проводимых мониторингов доли дворовых территорий многоквартирных домов и общественных территорий муниципальных образований в Самарской области, благоустроенных в результате реализации программных мероприятий по формированию комфортной городской среды</t>
  </si>
  <si>
    <t>1. Количество объектов социальной инфраструктуры, введенных в эксплуатацию</t>
  </si>
  <si>
    <t>2. Количество объектов инженерной инфраструктуры, завершенных проектированием</t>
  </si>
  <si>
    <t>3. Количество подготовленных и утвержденных документов в сфере градостроительной деятельности общественных территорий</t>
  </si>
  <si>
    <t>1. Количество модернизируемых объектов коммунальной инфраструктуры</t>
  </si>
  <si>
    <t>объект</t>
  </si>
  <si>
    <t xml:space="preserve">2. Количество введенных в эксплуатацию объектов коммунальной инфраструктуры, после проведения строительства, реконструкции и  капитального ремонта </t>
  </si>
  <si>
    <t>3. Уровень отремонтированных инженерных сетей к общей протяженности инженерных сетей</t>
  </si>
  <si>
    <t>1. Уровень соблюдения схем и утвержденных графиков движения по маршрутной сети межпоселенческих маршрутов</t>
  </si>
  <si>
    <t>1- да
0 - нет</t>
  </si>
  <si>
    <t>Подпрограмма "Межбюджетные отношения муниципального района Сергиевский Самарской области"</t>
  </si>
  <si>
    <t>1. Отношение объема муниципального долга м.р. Сергиевский Самарской области к общему годовому объему доходов бюджета м.р. Сергиевский Самарской области без учета утвержденного объема безвозмездных поступлений не должно превышать</t>
  </si>
  <si>
    <t>2. Доля расходов на обслуживание муниципального долга м.р. Сергиевский Самарской области в общем объеме расходов, которые осуществляются за счет субвенций, предоставляемых из бюджетной системы РФ</t>
  </si>
  <si>
    <t>3. Отсутствие просроченной задолженности по долговым обязательствам м.р. Сергиевский Самарской области</t>
  </si>
  <si>
    <t>Подпрограмма "Управление муниципальным  долгом муниципального района Сергиевский Самарской области"</t>
  </si>
  <si>
    <t>1. Среднее отношение дефицита местных бюджетов к доходам местных бюджетов</t>
  </si>
  <si>
    <t xml:space="preserve">Подпрограмма "Организация планирования и исполнение консолидированного бюджета муниципального района Сергиевский" </t>
  </si>
  <si>
    <t>1. Внесение проекта метсного бюджета на очередной финансовый год и плановый период в Собрание представителей м.р. Сергиевский в установленный срок</t>
  </si>
  <si>
    <t>1 - да
0 - нет</t>
  </si>
  <si>
    <t>2. Процент исполнения плана бюджета по расходам м.р. Сергиевский Самарской области</t>
  </si>
  <si>
    <t>3. Отношение дефицита местного бюджета к общему годовому объему доходов местного бюджета без учета объема безвозмездных поступлений</t>
  </si>
  <si>
    <t xml:space="preserve">1. Обеспечение выполнения полномочий 
и функций администрации  муниципального района Сергиевский
</t>
  </si>
  <si>
    <t>2. Обеспечение хранения, комплектования, учета и использование архивных документов, образовавшихся и образующихся в деятельности органов местного самоуправления, организаций, отнесенных к муниципальной собственности, а также архивных фондов и архивных документов юридических и физических лиц, переданных на законном основании в муниципальную собственность</t>
  </si>
  <si>
    <t>3. Кол-во пользователей, подключенных к системе электронного документооборота «Лотус»</t>
  </si>
  <si>
    <t>5. Количество проведенных  аукционов и торгов  в рамках прогнозного плана приватизации, результаты которых были опротестованы контролирующими органами</t>
  </si>
  <si>
    <t>6. Количество подготовленных и направленных главе администрации муниципального района Сергиевский аналитических справок  социально-экономического развития района (квартал, полугодие, 9 месяцев, год)</t>
  </si>
  <si>
    <t>7. Доля своевременно направленных для опубликования нормативных правовых актов, от общего числа подлежащих публикации</t>
  </si>
  <si>
    <t>да</t>
  </si>
  <si>
    <t>минут</t>
  </si>
  <si>
    <t>1-да/0-нет</t>
  </si>
  <si>
    <t>Финансирование подпрограммы</t>
  </si>
  <si>
    <t>Общее финансирование программы</t>
  </si>
  <si>
    <t>2. Удельный вес уличной преступности в общей структуре преступности</t>
  </si>
  <si>
    <t>кв. м.</t>
  </si>
  <si>
    <t>Муниципальная программа "Развитие торговли в муниципальном районе Сергиевский Самарской области на 2020-2023 годы"</t>
  </si>
  <si>
    <t>Муниципальная программа "Обращение с отходами на территории м.р. Сергиевский на 2020-2023 г.г."</t>
  </si>
  <si>
    <t>1. Ремонт контейнерных площадок</t>
  </si>
  <si>
    <t>2. Строительство и обустройство контейнерных площадок</t>
  </si>
  <si>
    <t>4. Количество населенных пунктов, охваченных системой сбора и удаления отходов, по отношению к общему количеству населенных пунктов района</t>
  </si>
  <si>
    <t>1. Количество отремонтированных колодцев, почищенных родников, обустроенных артезианских скважин</t>
  </si>
  <si>
    <t>2. Количество деревьев, кустарников, высаженных в рамках восстановительного озеленения</t>
  </si>
  <si>
    <t>3. Количество ликвидированных аварийных деревьев</t>
  </si>
  <si>
    <t>4. Количество населения охваченных мероприятиями по экологическому воспитанию к общему числу жителей района</t>
  </si>
  <si>
    <t xml:space="preserve">5. Количество публикаций, материалов по экологическому воспитанию и просвещению  </t>
  </si>
  <si>
    <t>6. Количество проводимых экологических акций, природоохранных мероприятий в рамках Дней защиты от экологической опасности</t>
  </si>
  <si>
    <t>7. Количество застрахованных опасных объектов (ГТС)</t>
  </si>
  <si>
    <t>8. Количество отремонтированных ГТС</t>
  </si>
  <si>
    <t>4. Исполнение плана-графика проверок муниципального земельного контроля</t>
  </si>
  <si>
    <t>1. Доля населения, систематически занимающихся физической культурой и спортом</t>
  </si>
  <si>
    <t>2. Количество проведенных мероприятий среди населения муниципального района Сергиевский</t>
  </si>
  <si>
    <t>3. Количество спортсменов, награжденных премией администрации муниципального района Сергиевский за спортивные достижения</t>
  </si>
  <si>
    <t>4. Количество публикаций в средствах массовой информации</t>
  </si>
  <si>
    <t>5. Количество призеров мероприятий областного, регионального, всероссийского и международного уровней</t>
  </si>
  <si>
    <t>Муниципальная программа "Развитие сферы культуры и туризма на территории муниципального района Сергиевский Самарской области" на 2020-2024 гг.</t>
  </si>
  <si>
    <t>1. Количество посещений музеев</t>
  </si>
  <si>
    <t>тыс.чел.</t>
  </si>
  <si>
    <t>3. Количество посещений общедоступных (публичных) библиотек</t>
  </si>
  <si>
    <t>4. Количество посещений культурно-массовых мероприятий клубов и домов культуры (на платной основе)</t>
  </si>
  <si>
    <t>2. Количество оформленных выставок и экспозиций музея</t>
  </si>
  <si>
    <t>5. Охват детей мероприятиями в рамках Программ летних чтений</t>
  </si>
  <si>
    <t>6. Охват населения выставочно-массовой работой с читательской аудиторией</t>
  </si>
  <si>
    <t>7. Количество участников клубных формирований</t>
  </si>
  <si>
    <t>8. Количество учащихся ДШИ</t>
  </si>
  <si>
    <t>9. Охват населения услугами автоклубов</t>
  </si>
  <si>
    <t>11. Количество экземпляров новых поступлений в библиотечные фонды общедоступных библиотек на 1 тыс. человек населения</t>
  </si>
  <si>
    <t>12. Количество библиотек по сети, подключенных к информационно-коммуникационной сети Интернет</t>
  </si>
  <si>
    <t>13. Доля детей, привлекаемых к участию в творческих мероприятиях, от общего количества детей, проживающих в районе</t>
  </si>
  <si>
    <t>14. Количество коллективов имеющих звание «народный»</t>
  </si>
  <si>
    <t>15. Количество национальных творческих коллективов принявших участие в областных национальных праздниках</t>
  </si>
  <si>
    <t>16. Количество коллективов, получивших поддержку в рамках программы</t>
  </si>
  <si>
    <t>17. Количество фестивалей и конкурсов, в которых приняли участие творческие коллективы района</t>
  </si>
  <si>
    <t>18. Число оказанных услуг в сфере туризма</t>
  </si>
  <si>
    <t>19. Доля объектов сферы культуры, находящихся в удовлетворительном состоянии</t>
  </si>
  <si>
    <t>20. Оценка удовлетворенности населения услугами в сфере культуры</t>
  </si>
  <si>
    <t>21. Количество учреждений, в которых проведены текущие ремонтные работы</t>
  </si>
  <si>
    <t>22. Количество учреждений, получившие материально-техническое оснащение</t>
  </si>
  <si>
    <t>23. Количество обучающих семинаров, круглых столов, областных фестивалей и конкурсов</t>
  </si>
  <si>
    <t>24. Количество конкурсов профессионального мастерства</t>
  </si>
  <si>
    <t xml:space="preserve">1. Охват  населения мероприятиями по патриотическому и духовно-нравственному воспитанию населения </t>
  </si>
  <si>
    <t>2. Охват молодежи программными мероприятиями от общей численности молодежи района</t>
  </si>
  <si>
    <t>3. Количество проведенных мероприятий, посвященных военной истории Отечества и памятным датам</t>
  </si>
  <si>
    <t>4. Количество проектов, направленных на Военно- патриотическое и духовно нравственное воспитание молодежи</t>
  </si>
  <si>
    <t>5. Количество действующих на территории муниципального района Сергиевский молодежных организаций и объединений, патриотических, добровольческих, духовно- нравственных клубов, центров, организаций</t>
  </si>
  <si>
    <t>6. Количество соревнований различного уровня, в которых принимали участие военно-патриотические объединения</t>
  </si>
  <si>
    <t>7. Количество проведенных мероприятий с участием Совета ветеранов войны и труда по воспитанию подрастающего поколения</t>
  </si>
  <si>
    <t>8. Количество мероприятий различного уровня, в которых принимает участие молодежь</t>
  </si>
  <si>
    <t>9. Количество подростков вовлеченных в социально-экономическую деятельность</t>
  </si>
  <si>
    <t>Муниципальная программа "Поддержка социально ориентированных некоммерческих организаций, объединений и общественных инициатив граждан муниципального района Сергиевский Самарской области на 2020-2022 годы"</t>
  </si>
  <si>
    <t>1. Количество участников фестиваля социальных идей и проектов "Сергиевск 2030"</t>
  </si>
  <si>
    <t>2. Количество реализованных проектов победителей фестиваля социальных идей и проектов "Сергиевск 2030"</t>
  </si>
  <si>
    <t>3. Количество поощренных членов общественных организаци  за вклад в развитие гражданского общества</t>
  </si>
  <si>
    <t>4. Количество мероприятий и акций, проведенных СОНКО и ОО</t>
  </si>
  <si>
    <t>5. Количество членов СОНКО и ОО, воспользовавшихся услугами проектного бюро СОНКО</t>
  </si>
  <si>
    <t>6. Количество принятых объектов общественными контролерами</t>
  </si>
  <si>
    <t>7. Количество размещенной информации, публикаций, телепередач о деятельности СОНКО и ОО в муниципальных и региональных СМИ, социальных сетях</t>
  </si>
  <si>
    <t>8. Количество членов СОНКО и ОО, прошедших обучение</t>
  </si>
  <si>
    <t>9. Количество круглых столов по вопросам развития СОНКО и ОО</t>
  </si>
  <si>
    <t>10. Количество реализованных проектов СОНКО и ОО</t>
  </si>
  <si>
    <t>11. Количество полученных грантов СОНКО и ОО для реализации социально значимых проектов</t>
  </si>
  <si>
    <t>тыс.га</t>
  </si>
  <si>
    <t>1. Общая площадь, подлежащая расселению</t>
  </si>
  <si>
    <t>2. Численность подлежащих расселению граждан</t>
  </si>
  <si>
    <t>1. Численность занятых в сфере малого и среднего предпринимательства, включая индивидуальных предпринимателей и самозанятых граждан,  (нарастающим итогом)</t>
  </si>
  <si>
    <t>2. Прирост численности занятых в сфере малого и среднего предпринимательства за счет легализации теневого сектора экономики, нарастающим итогом</t>
  </si>
  <si>
    <t>Финансирование программы ВСЕГО</t>
  </si>
  <si>
    <t xml:space="preserve">Муниципальная программа "Улучшение условий и охраны труда в муниципальном районе Сергиевский на 2020-2022 годы" </t>
  </si>
  <si>
    <t>Муниципальная программа "Экологическая программа территории муниципального района Сергиевский на 2020-2023 г.г."</t>
  </si>
  <si>
    <t>3. Число дней нетрудоспособности у пострадавших в результате несчастных случаев на производстве с утратой трудоспособности на 1 рабочий день и более и со смертельным исходом в расчете на 1 работающего</t>
  </si>
  <si>
    <t>Муниципальная программа "Создание благоприятных условий в целях привлечения и закрепления медицинских работников для работы в подразделениях государственного бюджетного учреждения здравоохранения Самарской области «Сергиевская центральная районная больница» расположенных на территории муниципального района Сергиевский на 2019-2024 годы"</t>
  </si>
  <si>
    <t>1. Количество студентов, получивших ежемесячную  стипендию по заключенным целевым контрактам</t>
  </si>
  <si>
    <t>2. Количество врачей, трудоустроенных в ГБУЗ СО «Сергиевская ЦРБ», получивших стипендию</t>
  </si>
  <si>
    <t>3. Количество специалистов (врачей и фельдшеров ФАП), получивших материальную помощь в виде компенсации за наем жилых помещений</t>
  </si>
  <si>
    <t>4. Предоставление служебного жилья на основании договора найма служебного жилого помещения (для врачей и фельдшеров ФАП)</t>
  </si>
  <si>
    <t>5. Количество медицинских работников, получивших поощрения Главы муниципального района Сергиевский</t>
  </si>
  <si>
    <t>6. Количество публикаций в СМИ</t>
  </si>
  <si>
    <t xml:space="preserve">1. Достижение установленных нормативов минимальной обеспеченности населения площадью торговых объектов в среднем в  малонаселенных и удаленных пунктах  муниципального района Сергиевский (в расчете на 1000 человек)
</t>
  </si>
  <si>
    <t xml:space="preserve">2. Рост оборота розничной торговли в муниципальном районе Сергиевский
</t>
  </si>
  <si>
    <t xml:space="preserve">3. Рост оборота розничной торговли на душу населения в год в муниципальном районе Сергиевский
</t>
  </si>
  <si>
    <t>4. Достижение установленных нормативов минимальной обеспеченности населения муниципального района Сергиевский площадью стационарных торговых объектов</t>
  </si>
  <si>
    <t>5. Достижение установленных нормативов минимальной обеспеченности населения торговыми павильонами и киосками по продаже продовольственных товаров и сельскохозяйственной продукции</t>
  </si>
  <si>
    <t>6. Достижение установленных нормативов минимальной обеспеченности населения торговыми павильонами и киосками по продаже продукции общественного питания</t>
  </si>
  <si>
    <t>7. Количество стационарных торговых объектов розничной торговли муниципального района Сергиевский</t>
  </si>
  <si>
    <t>8. Количество нестационарных торговых объектов розничной торговли муниципального района Сергиевский</t>
  </si>
  <si>
    <t>9. Торговая площадь стационарных торговых объектов муниципального района Сергиевский</t>
  </si>
  <si>
    <t>10. Количество публикаций и сообщений в средствах массовой информации, направленных на повышение потребительской грамотности</t>
  </si>
  <si>
    <t>Внебюджетные источники</t>
  </si>
  <si>
    <t>1. Количество  зданий образовательных учреждений, в которых проводился капитальный и текущий ремонт</t>
  </si>
  <si>
    <t xml:space="preserve">2. Количество зданий учреждений культуры, в которых проводился капитальный и текущий ремонтх учреждениях </t>
  </si>
  <si>
    <t>3. Количество  административных зданий, в которых проводился капитальный и текущий ремонт</t>
  </si>
  <si>
    <t>7.Работы по озеленению</t>
  </si>
  <si>
    <t>тыс.м2</t>
  </si>
  <si>
    <t>12</t>
  </si>
  <si>
    <t>13</t>
  </si>
  <si>
    <t>14</t>
  </si>
  <si>
    <t>15</t>
  </si>
  <si>
    <t>16</t>
  </si>
  <si>
    <t>17</t>
  </si>
  <si>
    <t>1. Численность пострадавших в результате несчастных случаев с утратой трудоспособности на 1 р.д. и более в расчете на 1000 рабочих</t>
  </si>
  <si>
    <t>Оценка значений целевых индикаторов, показателей и эффективность реализации муниципальных программ за 2021г.</t>
  </si>
  <si>
    <t>4. Количество публикаций и иных материалов, размещенных в средствах массовой информации, в том числе на сайте  комиссии по профилактике правонарушений  муниципального района Сергиевский</t>
  </si>
  <si>
    <t>3.  Количество членов  в Народной дружине  осуществляющих выходы по патрулированию мест массового пребывания граждан на постоянной основе</t>
  </si>
  <si>
    <t xml:space="preserve"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 на 2021-2025 годы"
</t>
  </si>
  <si>
    <t>1.Доля учащейся  молодежи,   участвующей в реализации  профилактических антинаркотических   программ на базе образовательных   учреждений   и   учреждений по работе с молодежью  в  Самарской  области, в общей численности учащейся молодежи</t>
  </si>
  <si>
    <t>2. Количества больных наркоманией, состоящих  на наркологическом учете, в наркологическом кабинете ГБУЗ СО «Сергиевская ЦРБ» с диагнозом наркомания.</t>
  </si>
  <si>
    <t>3. Количество зарегистрированных преступлений, связанных с незаконным оборотом наркотиков, в том числе связанных со сбытом, выявленных правоохранительными органами.</t>
  </si>
  <si>
    <t>4. Количество публикаций и иных материалов антинаркотической тематики, размещенных в средствах массовой информации, в том числе на сайте антинаркотической комиссии муниципального района Сергиевский.</t>
  </si>
  <si>
    <t xml:space="preserve">1.Количество погибших в результате ДТП </t>
  </si>
  <si>
    <t>2. Количество пострадавших в результате ДТП</t>
  </si>
  <si>
    <t>3. Количество ДТП</t>
  </si>
  <si>
    <t>Проведение районных конкурсов, викторин, сборов, фестивалей по профилактике детского дорожного травматизма и обучению детей безопасному поведению на дорогах. Проведение акций «Внимание: дети!», «Вежливый пешеход: пешеход!», «Вежливый водитель», «Пристегни ремни», «Зебра» и т.п. (количество мероприятий)</t>
  </si>
  <si>
    <t xml:space="preserve">5. Обустройство наиболее опасных участков улично-дорожной сети дорожными знаками. </t>
  </si>
  <si>
    <t xml:space="preserve">6. Оборудование пешеходных переходов. </t>
  </si>
  <si>
    <t>1.Количество  погибших при чрезвычайных ситуациях природного и техногенного характера.</t>
  </si>
  <si>
    <t>2.Количество пострадавших при чрезвычайных ситуациях природного и техногенного характера</t>
  </si>
  <si>
    <t>3.Количество публикаций информационных материалов  по противопожарной  тематике, гражданской обороне, защите населения и территорий от чрезвычайных ситуаций, а также безопасности людей на водных  объектах;</t>
  </si>
  <si>
    <t>4. Проведено учений и тренировок по вопросам гражданской обороны и чрезвычайным ситуациям с органами местного самоуправления, а также организациями и предприятиями, осуществляющими свою деятельность на территории муниципального района Сергиевский</t>
  </si>
  <si>
    <t>5.Доля образовательных учреждений, обеспеченных работоспособной системой пожарной сигнализации, системами оповещения и управления эвакуацией людей при пожаре</t>
  </si>
  <si>
    <t xml:space="preserve">Муниципальная программа "Защита населения и территорий от чрезвычайных ситуаций природного и техногенного характера, обеспечение пожарной безопасности на территории в м.р. Сергиевский на 2021-2023 годы" 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</si>
  <si>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 на 2021-2023гг"</t>
  </si>
  <si>
    <t>4. Доля муниципальных учреждений муниципального района Сергиевский Самарской области, переведенных на безналичное денежное обращение, к общему количеству муниципальных учреждений муниципального района Сергиевский Самарской области</t>
  </si>
  <si>
    <t>6. Процент исполнения плана поступлений налоговых и неналоговых доходов в бюджет м.р. Сергиевский Самарской области</t>
  </si>
  <si>
    <t>5. Доля контрольных мероприятий, по результатам которых приняты меры, направленные на устранение выявленных нарушений, в общем объеме контрольных мероприятий, требующих принятия таких мер</t>
  </si>
  <si>
    <t xml:space="preserve">3. Доля муниципальных служащих, успешно прошедших аттестацию от общего количества аттестуемых </t>
  </si>
  <si>
    <t>2. Доля специалистов, имеющих стаж муниципальной службы более 3 лет, от числа муниципальных служащих</t>
  </si>
  <si>
    <t>5. Количество лиц из числа включенных в кадровый резерв для замещения вакантных должностей муниципальной службы</t>
  </si>
  <si>
    <t>6. Количество муниципальных служащих, прошедших дистанционную оценку профессиональных компетенций</t>
  </si>
  <si>
    <t>2. Перечисление предусмотренных муниципальной программой межбюджетных трансфертов из бюджета м.р. Сергиевский местным бюджетам, в объеме, утвержденном решением Собрания представителей м.р. Сергиевский о бюджете м.р. Сергиевский на 2021г. И плановый период 2022-2023гг</t>
  </si>
  <si>
    <t>Подпрограмма 1 "Обеспечение пассажирскими перевозками межпоселенческого характера в м.р. Сергиевский Самарской области на 2021-2023гг"</t>
  </si>
  <si>
    <t xml:space="preserve">2. Количество утвержденных межпоселенчес-ких маршрутов движения общественного транспорта в границах муниципального района Сергиевский </t>
  </si>
  <si>
    <t>3. Количество перевезенных пассажиров общественным транспортом муниципального района Сергиевский</t>
  </si>
  <si>
    <t>тыс. чел</t>
  </si>
  <si>
    <t>4. Доля населения, проживающего в населённых пунктах, не имеющих регулярного автомобильного сообщения с административным центром</t>
  </si>
  <si>
    <t>Подпрограмма 2 "Развитие системы оказания автотранспортных услуг структурным подразделением администрации м.р. Сергиевский Самарской области и иным учреждениям, с целью эффективного использования автотранспортных средств на 2021-2023гг"</t>
  </si>
  <si>
    <t>5. Доля автомобилей, предоставленных точно по адресу и по времени, не превышающему 15 мин ожидания отделам, комитетам, управлениям администрации м.р. Сергиевский, другим учреждениям, финансируемым за счет средств местного бюджета</t>
  </si>
  <si>
    <t>6. Доля автомобилей, оснащенных спутниковой системой ГЛОНАСС</t>
  </si>
  <si>
    <t>7. Доля автомобилей, срок эксплуатации которых не превышает нормативный</t>
  </si>
  <si>
    <t>1. Количество мероприятий, направленных на повышение статуса семьи, престижа отцовства и материнства</t>
  </si>
  <si>
    <t>2. Удельный вес детей в общем количестве детей в возрасте от 6 до 18 лет, охваченных мероприятиями по отдыху, оздоровлению и занятости</t>
  </si>
  <si>
    <t>3. Удельный вес детей в общей численности обучающихся в образовательных учреждениях, вовлеченных в объединения по различным направлениям</t>
  </si>
  <si>
    <t>4. Удельный вес детей, включенных в систему муниципальной поддержки одаренных детей, в общей численности обучающихся в образовательных учреждениях</t>
  </si>
  <si>
    <t>Муниципальная  программа "Переселение граждан из аварийного жилищного фонда, признанного таковым до 1 января 2017г. на территории  муниципального района Сергиевский Самарской области" до 2024 года.</t>
  </si>
  <si>
    <t xml:space="preserve">3. Площадь несанкционированных свалок ликвидированных, на которых проведена техническая рекультивация </t>
  </si>
  <si>
    <t>8. Возможность населения вносить предложения в проекты нормативных правовых актов</t>
  </si>
  <si>
    <t>9. Обеспечение выполнения мероприятий (Собрания граждан) для информирования, обсуждения вопросов местного значения и принятия общественно-значимых решений</t>
  </si>
  <si>
    <t>10. Отсутствие обращений граждан в ОМС района, рассмотренных с нарушением сроков, установленных законодательством</t>
  </si>
  <si>
    <t>11. Доля организованных мероприятий  от запланированных</t>
  </si>
  <si>
    <t>12. Отсутствие ходатайств на награждение наградами  администрации муниципального района Сергиевский , рассмотренных с нарушением  установленных сроков</t>
  </si>
  <si>
    <t>13. Доля освященных в районных  СМИ мероприятий,  направленных на создание положительного имиджа и инвестиционной привлекательности муниципального района Сергиевский</t>
  </si>
  <si>
    <t xml:space="preserve">14. Среднее время ожидания в очереди 
при обращении заявителя в МФЦ для получения государственных муниципальных услуг
</t>
  </si>
  <si>
    <t>15. Отсутствие пакетов документов на оформление субсидий сельхозтоваропроизводителям, рассмотренных с нарушением сроков, установленных Порядками предоставления субсидий</t>
  </si>
  <si>
    <t>16. Обеспечение выполнения мероприятий по мобилизационной подготовке и мобилизационных мероприятий по подготовке администрации муниципального района Сергиевский и переводу экономики района на работу в условиях военного времени в соответствии с утвержденными планами мобилизационной подготовки</t>
  </si>
  <si>
    <t>17. Обеспечение выполнения отдельных государственных полномочий, оказание социальной поддержки отдельным категориям граждан в улучшении жилищных условий.</t>
  </si>
  <si>
    <t>18. Отсутствие поступивших административных материалов и жалоб, рассмотренных с нарушением сроков, установленных законодательством</t>
  </si>
  <si>
    <t>19. Обеспечение учреждений ведением бухгалтерского (бюджетного) учета на договорной основе.</t>
  </si>
  <si>
    <t>20. Доля действующих муниципальных зданий и сооружений школьного и дошкольного образования, соответствующих правилам и нормам производственной санитарии</t>
  </si>
  <si>
    <t>21. Доля открытых аукционов в электронной форме от общего количества размещенных заказов</t>
  </si>
  <si>
    <t xml:space="preserve">«Развитие физической культуры и спорта 
муниципального района Сергиевский  на 2020-2023 годы»
</t>
  </si>
  <si>
    <t>4. Количество публикаций информационных материалов антитеррористического противоэкстремистского характера</t>
  </si>
  <si>
    <t>10.  количества зрителей на сеансах отечественных фильмов</t>
  </si>
  <si>
    <t>Муниципальная программа "Противодействие коррупции в муниципальном районе Сергиевский на 2021-2025 годы"</t>
  </si>
  <si>
    <t>5. Количество размещенных в СМИ антикоррупционных материалов.</t>
  </si>
  <si>
    <t>1. Индекс производства продукции сельского хозяйства в хозяйствах всех категорий (в сопоставимых ценах)</t>
  </si>
  <si>
    <t>2 Индекс физического объема инвестиций в основной капитал сельского хозяйства</t>
  </si>
  <si>
    <t>3 Рентабельность сельскохозяйственных организаций (с учетом субсидий)</t>
  </si>
  <si>
    <t xml:space="preserve">4 Среднемесячная номинальная заработная плата в сельском хозяйстве </t>
  </si>
  <si>
    <t xml:space="preserve">5. Производство продукции растениеводства в хозяйствах всех категорий: </t>
  </si>
  <si>
    <t>6. Производство картофеля в сельскохозяйственных организациях, крестьянских (фермерских) хозяйствах, включая индивидуальных предпринимателей</t>
  </si>
  <si>
    <t>7. Удельный вес застрахованных посевных площадей в общей посевной площади</t>
  </si>
  <si>
    <t>8. Удельный вес площади, засеваемой элитными семенами, в общей площади посевов</t>
  </si>
  <si>
    <t>9. Внесение минеральных удобрений на 1 гектар посевной площади</t>
  </si>
  <si>
    <t>10. Вовлечение в сельскохозяйственный оборот неиспользуемых сельскохозяйственных угодий</t>
  </si>
  <si>
    <t>11. Площадь закладки многолетних насаждений</t>
  </si>
  <si>
    <t>12. Площадь раскорчеванных садов в возрасте более 30 лет от года закладки</t>
  </si>
  <si>
    <t>13. Сохранение размера посевных площадей, занятых зерновыми, зернобобовыми и кормовыми сельскохозяйственными культурами</t>
  </si>
  <si>
    <t>14. Размер застрахованной посевной площади</t>
  </si>
  <si>
    <t>15. Доля площади, засеваемой элитными семенами, в общей площади посевов</t>
  </si>
  <si>
    <t>16. Доля застрахованной стоимости продукции растениеводства (страховая сумма по договорам сельскохозяйственного страхования) в общей стоимости</t>
  </si>
  <si>
    <t>17. Размер посевных площадей, занятых зерновыми и зернобобовыми, масличными (за исключением сои и рапса) и кормовыми сельскохозяйственными культурами</t>
  </si>
  <si>
    <t>18. Доля застрахованной посевной (посадочной) площади в общей посевной (посадочной) площади (в условных единицах)</t>
  </si>
  <si>
    <t>19. Производство скота и птицы на убой в хозяйствах всех категорий (в живом весе)</t>
  </si>
  <si>
    <t>20. Производство молока в хозяйствах всех категорий</t>
  </si>
  <si>
    <t>21. Маточное поголовье овец и коз в сельскохозяйственных организациях, крестьянских (фермерских) хозяйствах, включая индивидуальных предпринимателей</t>
  </si>
  <si>
    <t>22. Производство молока в сельскохозяйственных организациях, крестьянских (фермерских) хозяйствах, включая индивидуальных предпринимателей</t>
  </si>
  <si>
    <t>23. Численность товарного поголовья коров специализированных мясных пород в сельскохозяйственных организациях, крестьянских (фермерских) хозяйствах, включая индивидуальных предпринимателей</t>
  </si>
  <si>
    <t>24. Поголовье коров в сельскохозяйственных организациях, крестьянских (фермерских) хозяйствах</t>
  </si>
  <si>
    <t>25. Объемы приобретения новой техники сельскохозяйственными товаропроизводителями всех форм собственности (включая ЛПХ):</t>
  </si>
  <si>
    <t>26. Энергообеспеченность сельскохозяйственных организаций на 100 га посевной площади</t>
  </si>
  <si>
    <t>27. Ввод (приобретение) жилья для граждан, проживающих в сельской местности, в том числе для молодых семей и молодых специалистов на селе</t>
  </si>
  <si>
    <t>28. Уровень газификации домов (квартир) сетевым газом</t>
  </si>
  <si>
    <t>29. Уровень обеспеченности сельского населения питьевой водой</t>
  </si>
  <si>
    <t>30. Количество реализованных проектов местных инициатив граждан, проживающих в сельской местности, получивших грантовую поддержку</t>
  </si>
  <si>
    <t>31. Количество населенных пунктов, расположенных в сельской местности, в которых реализованы проекты комплексного обустройства площадок под компактную застройку</t>
  </si>
  <si>
    <t>32. Ввод в действие фельдшерско-акушерских пунктов и (или) офисов врачей общей практики</t>
  </si>
  <si>
    <t>33. Количество вовлеченных в субъекты МСП, осуществляющих деятельность в сфере сельского хозяйства, в том числе за счет средств государственной поддержки</t>
  </si>
  <si>
    <t>34. Количество принятых членов сельскохозяйсвтенных потребительских кооперативов (кроме кредитных) из числа субъектов МСП, сключая личные подсобные хозяйства и крестьянские (фермерские) хозяйства, в году предоставления государственной поддержки</t>
  </si>
  <si>
    <t>35. Количество реализованных проектов по обустройству объектами инженерной инфраструктуры и благоустройству площадок</t>
  </si>
  <si>
    <t>36. Объем ввода жилья , предоставленного гражданам по договорам найма жилого помещения</t>
  </si>
  <si>
    <t>37. Количество реализованных проектов по благоустройству сельских территорий.</t>
  </si>
  <si>
    <t>38. Вовлечение муниципального района в развитие малых форм хозяйствования посредством участия в конкурсах на предоставление грантов (создание и развитие хозяйств «Агростартап», «Агростартап – Регион», на развитие семейных ферм и Агропрогресс)</t>
  </si>
  <si>
    <t>39. Количество новых членов, вовлечённых в сельскохозяйственную потребительскую кооперацию из числа субъектов малого и среднего предпринимательства в агропромышленном комплексе и личных подсобных хозяйствах граждан</t>
  </si>
  <si>
    <t>1. Протяженность построенных дорог местного значения</t>
  </si>
  <si>
    <t>2. Протяженность отремонтированных дорог местного значения с асфальтобетонным покрытием</t>
  </si>
  <si>
    <t>3. Площадь отремонтированных дворовых территорий многоквартирных домов и проездов к дворовым территориям многоквартирных домов</t>
  </si>
  <si>
    <t>кв. м</t>
  </si>
  <si>
    <t>4. Протяженность отремонтированной улично-дорожной сети</t>
  </si>
  <si>
    <t>1. Объем ввода (приобретения) жилья для граждан, проживающих на сельских территориях</t>
  </si>
  <si>
    <t>2. Количество семей, проживающих на сельских территориях, улучшивших жилищные условия</t>
  </si>
  <si>
    <t>3. Объем ввода (приобретения) жилья, предоставляемого гражданам,  проживающим на сельских территориях, по договорам найма жилого помещения</t>
  </si>
  <si>
    <t>4. Количество реализованных общественно значимых проектов по благоустройству сельских территорий</t>
  </si>
  <si>
    <t>5. Количество площадок, расположенных на сельских территориях, обустроенных инженерной инфраструктурой и благоустроенных под компактную жилищную застройку</t>
  </si>
  <si>
    <t>6. Протяженность введенных в действие локальных газопроводов</t>
  </si>
  <si>
    <t>7. Протяженность введенных в действие локальных водопроводов</t>
  </si>
  <si>
    <t>8. Количество объектов капитального строительства социальной и инженерной инфраструктуры сельских агломераций и территорий, по которым за счет средств субсидии разработана проектно-сметная документация</t>
  </si>
  <si>
    <t>9. Количество реализованных проектов комплексного развития сельских территорий (сельских агломераций) в рамках ведомственной целевой программы "Современный облик сельских территорий"  государственной программы РФ "Комплексное развитие сельских территорий";</t>
  </si>
  <si>
    <t>10. Протяженность на сельских территориях вновь построенных и приведенных в соответствие с нормативными требованиями автомобильных дорог общего пользования, введенных (переданных) в эксплуатацию, при софинансировании работ по их строительству, реконструкции, капитальному ремонту и ремонту из федерального бюджета</t>
  </si>
  <si>
    <t>4. количество вновь построенных зданий образовательных учреждений.</t>
  </si>
  <si>
    <t>1. Текущий ремонт асфальтобетонного и грунтощебеночного покрытия улично-дорожной сети</t>
  </si>
  <si>
    <t xml:space="preserve">1. Исполнение плана по объектам, подлежащим строительству, реконструкции и капитальному ремонту в текущем году </t>
  </si>
  <si>
    <t xml:space="preserve">2. Реализованы мероприятия по благоустройству, предусмотренные муниципальной программой формирования современной городской среды (количество обустроенных общественных пространств муниципального района Сергиевский)
</t>
  </si>
  <si>
    <t>3. Реализованы мероприятия по благоустройству, предусмотренные муниципальной программой формирования современной городской среды (количество благоустроенных дворовых территорий муниципального района Сергиевский)</t>
  </si>
  <si>
    <t xml:space="preserve">ед. </t>
  </si>
  <si>
    <t>4. Доля реализованных комплексных проектов благоустройства общественных территорий в общем количестве реализованных в течение планового года проектов благоустройства общественных территорий</t>
  </si>
  <si>
    <t>5. Количество ежегодно проводимых мониторингов доли дворовых территорий многоквартирных домов и общественных территорий, благоустроенных с учетом нужд инвалидов и других маломобильных групп населения, в общем количестве благоустроенных дворовых территорий многоквартирных домов и общественных территорий</t>
  </si>
  <si>
    <t>6. Доля дворовых территорий многоквартирных домов и общественных территорий, благоустроенных с учетом нужд инвалидов и других маломобильных групп населения, в общем количестве благоустроенных дворовых территорий многоквартирных домов и общественных территорий муниципальных образований в Самарской области в отчетном году</t>
  </si>
  <si>
    <t>7. Доля дворовых территорий, благоустройство которых выполнено при участии граждан, организаций в соответствующих мероприятиях, в общем количестве реализованных в течение планового года проектов благоустройства дворовых территорий</t>
  </si>
  <si>
    <t>8. Количество ежегодных публикаций в средствах массовой информации, направленных на стимулирование активности жителей муниципальных образований в Самарской области и бизнеса в инициировании проектов по благоустройству</t>
  </si>
  <si>
    <t>9. Количество протоколов ежегодных собраний собственников многоквартирных домов о принятии решений по выбору видов работ при реализации мероприятий по благоустройству дворовых территорий многоквартирных домов муниципального района Сергиевский</t>
  </si>
  <si>
    <t>10. Количество ежегодно реализуемых проектов по благоустройству общественных территорий по результатам общественных обсуждений с жителями муниципальных образований в Самарской области и иными заинтересованными лицами</t>
  </si>
  <si>
    <t>3. Количество легализованных в сфере МСП</t>
  </si>
  <si>
    <t>4. Количество ИП, применяемых патентную систему налогооблажения</t>
  </si>
  <si>
    <t>5. Количество самозанятых граждан, зафиксировавших свой статус с учетом ведения налогового режима для самозанятых</t>
  </si>
  <si>
    <t>6. Количество уникальных СМСП и физических лиц, полувивших информационно-консультационную услугу при поддержке ИКАСО</t>
  </si>
  <si>
    <t>7. Количество консультационно-информационных услуг, оказанных субъектам малого и среднего предпринимательства и физическим лицам – потенциальным субъектам малого и среднего предпринимательства</t>
  </si>
  <si>
    <t>8. Количество уникальных субъектов малого и среднего предпринимательства, получивших информационно-консультационную поддержку</t>
  </si>
  <si>
    <t>9. Количество субъектов МСП и самозанятых граждан, получивших поддержку в рамках федерального проекта</t>
  </si>
  <si>
    <t>10. Количество субъектов МСП, выведенных на экспорт при поддержке центров (агентств) координации поддержки экспортно-ориентированных субъектов МСП, (нарастающим итогом)</t>
  </si>
  <si>
    <t>11. Количество направленных в РЭЦ данных о СМСП - потенциальных экспортерах</t>
  </si>
  <si>
    <t>12. Количество физических лиц-участников ФП «Популяризация предпринимательства»</t>
  </si>
  <si>
    <t>13. Количество обученных основам ведения бизнеса, финансовой грамотности и иным навыкам предпринимательской деятельности</t>
  </si>
  <si>
    <t>14. Количество вновь созданных субъектов МСП по итогам реализации ФП «Популяризация предпринимательства»</t>
  </si>
  <si>
    <t>15. Количество физических лиц-участников федерального проекта, занятых в сфере малого и среднего предпринимательства, по итогам участия в федеральном проекте</t>
  </si>
  <si>
    <t>16. Количество микрозаймов, выданных субъектам малого и среднего предпринимательства, всего</t>
  </si>
  <si>
    <t>17. Объем микрозаймов, выданных субъектов малого и среднего предпринимательства, всего</t>
  </si>
  <si>
    <t>18. Количество СМСП, отвечающих требованиям и условиям оказания финансовой  поддержки (микрозаймы и поручительства), направленных в МЭР СО (АО «ГФСО»)»</t>
  </si>
  <si>
    <t>19. Количество направленных в АО "ГФСО" данных о СМСП и самозанятых, всего.</t>
  </si>
  <si>
    <t>20. Количество СМСП, отвечающих критериям отнесения к социальному предпринимательству, направленных в МЭРИ СО (ИКАСО)</t>
  </si>
  <si>
    <t>21. Количество вновь созданных рабочих мест субъектами малого и среднего предпринимательства – получателями микрозайма</t>
  </si>
  <si>
    <t>22. Прирост среднесписочной численности работников (без внешних совместителей), занятых у субъектов малого и среднего предпринимательства</t>
  </si>
  <si>
    <t>23. Количество публикаций в муниципальных СМИ , официальных сайтах, наружная реклама</t>
  </si>
  <si>
    <t>24. Доля субъектов малого и среднего предпринимательства, получивших поддержку от общего количества субъектов малого и среднего предпринимательства в муниципальном образовании</t>
  </si>
  <si>
    <t xml:space="preserve">Муниципальная программа "Профилактика терроризма и экстремизма в муниципальном районе Сергиевский Самарской области на 2021-2023 годы" </t>
  </si>
  <si>
    <t xml:space="preserve">Муниципальная программа "Комплексная программа профилактики правонарушений в муниципальном районе Сергиевский Самарской области на 2021-2025 годы" </t>
  </si>
  <si>
    <t>Муниципальная  программа  муниципального района Сергиевский "Молодой семье-доступное жилье до 2023г."</t>
  </si>
  <si>
    <t>Муниципальная программа "Формирование комфортной городской среды на 2018-2024 годы"</t>
  </si>
  <si>
    <t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на 2020-2025 годы"</t>
  </si>
  <si>
    <t>Муниципальная программа  "Развитие малого и среднего предпринимательства в муниципальном районе Сергиевский на 2018-2021 годы"</t>
  </si>
  <si>
    <t xml:space="preserve">Муниципальная программа "Совершенствование муниципального управления и повышение инвестиционной привлекательности  муниципального района Сергиевский на 2021-2023 годы" </t>
  </si>
  <si>
    <t xml:space="preserve">Муниципальная  программа "Реконструкция,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 на 2020-2025 годы" </t>
  </si>
  <si>
    <t>Муниципальная программа "Обеспечение реализации политики в сфере строительного комплекса и градостроительной деятельности муниципального района Сергиевский на 2021-2023 годы"</t>
  </si>
  <si>
    <t xml:space="preserve">Муниципальная программа "Развитие муниципальной службы в муниципальном районе Сергиевский на 2021-2023 годы"
</t>
  </si>
  <si>
    <t xml:space="preserve"> Муниципальная программа "Дети муниципального района Сергиевский на 2021-2025 годы"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</si>
  <si>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Муниципальная программы "Развитие сельского хозяйства и регулирование рынков сельскохозяйственной продукции, сырья и продовольствия муниципального район Сергиевский Самарской области на 2014-2025 годы"</t>
  </si>
  <si>
    <t>Муниципальная программа "Развитие транспортного обслуживания населения и организаций в муниципальном районе Сергиевский Самарской области на 2021-2023 годы"</t>
  </si>
  <si>
    <t>Муниципальная программа "Модернизация объектов коммунальной инфраструктуры в муниципальном районе Сергиевский Самарской области на 2017-2022 годы"</t>
  </si>
  <si>
    <t>Муниципальная программа  "Повышение  безопасности дорожного движения в муниципальном районе Сергиевский Самарской области на 2021-2025 годы"</t>
  </si>
  <si>
    <t xml:space="preserve">Муниципальная программа "Реализация молодежной политики, патриотическое, военное гражданское и духовно-нравственное воспитание детей, молодежи и населения муниципального района Сергиевский на 2020-2024 годы" </t>
  </si>
  <si>
    <t>Муниципальная программа "Содержание улично-дорожной сети муниципального района Сергиевский на 2020-2022 годы"</t>
  </si>
  <si>
    <t>Муниципальная программа "Обеспечение исполнения государственных полномочий органами местного самоуправления в сфере опеки и попечительства на территории муниципального района Сергиевский на 2019-2023 годы".</t>
  </si>
  <si>
    <t>Муниципальная программа "Профилактика геморрагической лихорадки с почечным синдромом, клещевого вирусного энцефалита и клещевого боррелиоза на территории муниципального района Сергиевский на 2019-2021 годы"</t>
  </si>
  <si>
    <t>Муниципальная программа "Обеспечение беспрепятственного доступа инвалидов и маломобильных групп населения к объектам  социальной инфраструктуры и информации в муниципальной районе Сергиевский на 2021-2023 годы"</t>
  </si>
  <si>
    <t>Муниципальная программа "Стимулирование развития жилищного строительства на территории м.р.Сергиевский Самарской области на 2021-2023 годы"</t>
  </si>
  <si>
    <t>Муниципальная программа «Комплексное развитие сельских территорий в муниципальном районе Сергиевский Самарской области на 2020-2025 годы»</t>
  </si>
  <si>
    <t xml:space="preserve">Муниципальная программа "Капитальный ремонт общего имущества в многоквартирных домах, расположенных на территории муниципального района Сергиевский Самарской области на 2014-2043 годы" </t>
  </si>
  <si>
    <t xml:space="preserve">Оценка значений целевых индикаторов, показателей и эффективность реализации муниципальной программы "Развитие малого и среднего предпринимательства в муниципальном районе Сергиевский на 2018-2021 годы" </t>
  </si>
  <si>
    <t>Оценка значений целевых индикаторов, показателей и эффективность реализации муниципальной программы "Профилактика геморрагической лихорадки с почечным синдромом, клещевого вирусного энцефалита и клещевого боррелиоза на территории муниципального района Сергиевский на 2019-2021 годы"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</si>
  <si>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 на 2021-2023 годы"</t>
  </si>
  <si>
    <t>№ п/п/</t>
  </si>
  <si>
    <t>Приложение №3</t>
  </si>
  <si>
    <t>Приложение №4</t>
  </si>
  <si>
    <t>Приложение №5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</si>
</sst>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"/>
    <numFmt numFmtId="190" formatCode="0.000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00"/>
    <numFmt numFmtId="197" formatCode="0.000"/>
    <numFmt numFmtId="198" formatCode="#,##0.00&quot;р.&quot;"/>
    <numFmt numFmtId="199" formatCode="#,##0&quot;р.&quot;"/>
    <numFmt numFmtId="200" formatCode="#,##0.0"/>
    <numFmt numFmtId="201" formatCode="[$-FC19]d\ mmmm\ yyyy\ &quot;г.&quot;"/>
    <numFmt numFmtId="202" formatCode="d/m;@"/>
    <numFmt numFmtId="203" formatCode="0.0000000"/>
    <numFmt numFmtId="204" formatCode="0.000000"/>
    <numFmt numFmtId="205" formatCode="#,##0.000"/>
    <numFmt numFmtId="206" formatCode="0.000000000"/>
    <numFmt numFmtId="207" formatCode="0.00000000"/>
    <numFmt numFmtId="208" formatCode="#,##0.00_р_."/>
    <numFmt numFmtId="209" formatCode="#,##0.000_р_."/>
    <numFmt numFmtId="210" formatCode="#,##0.0000_р_."/>
    <numFmt numFmtId="211" formatCode="#,##0.00000_р_."/>
    <numFmt numFmtId="212" formatCode="0.0000000000"/>
    <numFmt numFmtId="213" formatCode="0.00000000000"/>
  </numFmts>
  <fonts count="5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.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188" fontId="1" fillId="0" borderId="13" xfId="0" applyNumberFormat="1" applyFont="1" applyFill="1" applyBorder="1" applyAlignment="1">
      <alignment horizontal="center" vertical="center" wrapText="1"/>
    </xf>
    <xf numFmtId="188" fontId="1" fillId="0" borderId="14" xfId="0" applyNumberFormat="1" applyFont="1" applyFill="1" applyBorder="1" applyAlignment="1">
      <alignment horizontal="center" vertical="center"/>
    </xf>
    <xf numFmtId="188" fontId="1" fillId="0" borderId="10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/>
    </xf>
    <xf numFmtId="2" fontId="7" fillId="0" borderId="14" xfId="0" applyNumberFormat="1" applyFont="1" applyFill="1" applyBorder="1" applyAlignment="1">
      <alignment vertical="center"/>
    </xf>
    <xf numFmtId="2" fontId="7" fillId="0" borderId="14" xfId="0" applyNumberFormat="1" applyFont="1" applyFill="1" applyBorder="1" applyAlignment="1">
      <alignment vertical="center" wrapText="1"/>
    </xf>
    <xf numFmtId="2" fontId="7" fillId="0" borderId="14" xfId="0" applyNumberFormat="1" applyFont="1" applyFill="1" applyBorder="1" applyAlignment="1">
      <alignment horizontal="right" vertical="center"/>
    </xf>
    <xf numFmtId="2" fontId="7" fillId="0" borderId="10" xfId="0" applyNumberFormat="1" applyFont="1" applyFill="1" applyBorder="1" applyAlignment="1">
      <alignment vertical="center"/>
    </xf>
    <xf numFmtId="2" fontId="51" fillId="0" borderId="10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191" fontId="2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/>
    </xf>
    <xf numFmtId="19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/>
    </xf>
    <xf numFmtId="1" fontId="1" fillId="0" borderId="10" xfId="0" applyNumberFormat="1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top" wrapText="1"/>
    </xf>
    <xf numFmtId="191" fontId="1" fillId="0" borderId="1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 wrapText="1"/>
    </xf>
    <xf numFmtId="191" fontId="2" fillId="0" borderId="10" xfId="0" applyNumberFormat="1" applyFont="1" applyFill="1" applyBorder="1" applyAlignment="1">
      <alignment horizontal="center" vertical="top"/>
    </xf>
    <xf numFmtId="188" fontId="1" fillId="0" borderId="10" xfId="0" applyNumberFormat="1" applyFont="1" applyFill="1" applyBorder="1" applyAlignment="1">
      <alignment horizontal="center" vertical="top"/>
    </xf>
    <xf numFmtId="189" fontId="2" fillId="0" borderId="10" xfId="0" applyNumberFormat="1" applyFont="1" applyFill="1" applyBorder="1" applyAlignment="1">
      <alignment horizontal="center" vertical="top"/>
    </xf>
    <xf numFmtId="189" fontId="1" fillId="0" borderId="10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189" fontId="2" fillId="0" borderId="12" xfId="0" applyNumberFormat="1" applyFont="1" applyFill="1" applyBorder="1" applyAlignment="1">
      <alignment horizontal="left" vertical="top" wrapText="1"/>
    </xf>
    <xf numFmtId="189" fontId="2" fillId="0" borderId="10" xfId="0" applyNumberFormat="1" applyFont="1" applyFill="1" applyBorder="1" applyAlignment="1">
      <alignment horizontal="center" vertical="center"/>
    </xf>
    <xf numFmtId="189" fontId="1" fillId="0" borderId="12" xfId="0" applyNumberFormat="1" applyFont="1" applyFill="1" applyBorder="1" applyAlignment="1">
      <alignment horizontal="left" vertical="top" wrapText="1"/>
    </xf>
    <xf numFmtId="189" fontId="1" fillId="0" borderId="10" xfId="0" applyNumberFormat="1" applyFont="1" applyFill="1" applyBorder="1" applyAlignment="1">
      <alignment horizontal="center" vertical="center"/>
    </xf>
    <xf numFmtId="189" fontId="1" fillId="0" borderId="10" xfId="0" applyNumberFormat="1" applyFont="1" applyFill="1" applyBorder="1" applyAlignment="1">
      <alignment horizontal="center" vertical="top" wrapText="1"/>
    </xf>
    <xf numFmtId="191" fontId="1" fillId="0" borderId="1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91" fontId="2" fillId="0" borderId="10" xfId="0" applyNumberFormat="1" applyFont="1" applyFill="1" applyBorder="1" applyAlignment="1">
      <alignment horizontal="center" vertical="center"/>
    </xf>
    <xf numFmtId="189" fontId="1" fillId="0" borderId="12" xfId="0" applyNumberFormat="1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left" vertical="top" wrapText="1"/>
    </xf>
    <xf numFmtId="18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89" fontId="2" fillId="0" borderId="10" xfId="0" applyNumberFormat="1" applyFont="1" applyFill="1" applyBorder="1" applyAlignment="1">
      <alignment horizontal="center" vertical="center" wrapText="1"/>
    </xf>
    <xf numFmtId="191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top"/>
    </xf>
    <xf numFmtId="0" fontId="1" fillId="0" borderId="14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wrapText="1"/>
    </xf>
    <xf numFmtId="189" fontId="2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191" fontId="1" fillId="0" borderId="10" xfId="0" applyNumberFormat="1" applyFont="1" applyFill="1" applyBorder="1" applyAlignment="1">
      <alignment horizontal="center" wrapText="1"/>
    </xf>
    <xf numFmtId="191" fontId="1" fillId="0" borderId="10" xfId="0" applyNumberFormat="1" applyFont="1" applyFill="1" applyBorder="1" applyAlignment="1">
      <alignment horizontal="center"/>
    </xf>
    <xf numFmtId="189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189" fontId="2" fillId="0" borderId="10" xfId="0" applyNumberFormat="1" applyFont="1" applyFill="1" applyBorder="1" applyAlignment="1">
      <alignment horizontal="center" vertical="top" wrapText="1"/>
    </xf>
    <xf numFmtId="1" fontId="1" fillId="0" borderId="14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 vertical="center" wrapText="1"/>
    </xf>
    <xf numFmtId="1" fontId="1" fillId="0" borderId="1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justify" vertical="top"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/>
    </xf>
    <xf numFmtId="189" fontId="1" fillId="0" borderId="14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top"/>
    </xf>
    <xf numFmtId="1" fontId="1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justify" vertical="center"/>
    </xf>
    <xf numFmtId="0" fontId="1" fillId="0" borderId="14" xfId="0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justify" vertical="center"/>
    </xf>
    <xf numFmtId="188" fontId="1" fillId="0" borderId="10" xfId="0" applyNumberFormat="1" applyFont="1" applyFill="1" applyBorder="1" applyAlignment="1">
      <alignment horizontal="center" vertical="center" wrapText="1"/>
    </xf>
    <xf numFmtId="189" fontId="1" fillId="0" borderId="14" xfId="0" applyNumberFormat="1" applyFont="1" applyFill="1" applyBorder="1" applyAlignment="1">
      <alignment horizontal="center" vertical="center" wrapText="1"/>
    </xf>
    <xf numFmtId="191" fontId="1" fillId="0" borderId="12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191" fontId="2" fillId="0" borderId="10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top" wrapText="1"/>
    </xf>
    <xf numFmtId="188" fontId="1" fillId="0" borderId="10" xfId="0" applyNumberFormat="1" applyFont="1" applyFill="1" applyBorder="1" applyAlignment="1">
      <alignment horizontal="center" vertical="top" wrapText="1"/>
    </xf>
    <xf numFmtId="200" fontId="1" fillId="0" borderId="10" xfId="0" applyNumberFormat="1" applyFont="1" applyFill="1" applyBorder="1" applyAlignment="1">
      <alignment horizontal="center" vertical="center"/>
    </xf>
    <xf numFmtId="204" fontId="2" fillId="0" borderId="10" xfId="0" applyNumberFormat="1" applyFont="1" applyFill="1" applyBorder="1" applyAlignment="1">
      <alignment horizontal="center" vertical="center"/>
    </xf>
    <xf numFmtId="204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left" vertical="top" wrapText="1"/>
    </xf>
    <xf numFmtId="0" fontId="53" fillId="0" borderId="10" xfId="0" applyFont="1" applyFill="1" applyBorder="1" applyAlignment="1">
      <alignment horizontal="center" vertical="center"/>
    </xf>
    <xf numFmtId="188" fontId="53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left" vertical="center" wrapText="1"/>
    </xf>
    <xf numFmtId="0" fontId="53" fillId="0" borderId="14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2" fontId="54" fillId="0" borderId="10" xfId="0" applyNumberFormat="1" applyFont="1" applyFill="1" applyBorder="1" applyAlignment="1">
      <alignment horizontal="right" vertical="center" wrapText="1"/>
    </xf>
    <xf numFmtId="189" fontId="54" fillId="0" borderId="10" xfId="0" applyNumberFormat="1" applyFont="1" applyFill="1" applyBorder="1" applyAlignment="1">
      <alignment horizontal="right" vertical="center" wrapText="1"/>
    </xf>
    <xf numFmtId="189" fontId="2" fillId="0" borderId="10" xfId="0" applyNumberFormat="1" applyFont="1" applyFill="1" applyBorder="1" applyAlignment="1">
      <alignment horizontal="right" vertical="center" wrapText="1"/>
    </xf>
    <xf numFmtId="189" fontId="54" fillId="0" borderId="10" xfId="0" applyNumberFormat="1" applyFont="1" applyFill="1" applyBorder="1" applyAlignment="1">
      <alignment horizontal="right"/>
    </xf>
    <xf numFmtId="189" fontId="2" fillId="0" borderId="1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188" fontId="1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188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4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88" fontId="1" fillId="0" borderId="14" xfId="0" applyNumberFormat="1" applyFont="1" applyFill="1" applyBorder="1" applyAlignment="1">
      <alignment horizontal="center" vertical="center"/>
    </xf>
    <xf numFmtId="188" fontId="1" fillId="0" borderId="15" xfId="0" applyNumberFormat="1" applyFont="1" applyFill="1" applyBorder="1" applyAlignment="1">
      <alignment horizontal="center" vertical="center"/>
    </xf>
    <xf numFmtId="188" fontId="1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188" fontId="1" fillId="0" borderId="10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88" fontId="1" fillId="0" borderId="14" xfId="0" applyNumberFormat="1" applyFont="1" applyFill="1" applyBorder="1" applyAlignment="1">
      <alignment horizontal="center" vertical="center" wrapText="1"/>
    </xf>
    <xf numFmtId="188" fontId="1" fillId="0" borderId="15" xfId="0" applyNumberFormat="1" applyFont="1" applyFill="1" applyBorder="1" applyAlignment="1">
      <alignment horizontal="center" vertical="center" wrapText="1"/>
    </xf>
    <xf numFmtId="188" fontId="1" fillId="0" borderId="13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88" fontId="53" fillId="0" borderId="14" xfId="0" applyNumberFormat="1" applyFont="1" applyFill="1" applyBorder="1" applyAlignment="1">
      <alignment horizontal="center" vertical="center" wrapText="1"/>
    </xf>
    <xf numFmtId="188" fontId="53" fillId="0" borderId="15" xfId="0" applyNumberFormat="1" applyFont="1" applyFill="1" applyBorder="1" applyAlignment="1">
      <alignment vertical="center"/>
    </xf>
    <xf numFmtId="188" fontId="53" fillId="0" borderId="13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203" fontId="2" fillId="0" borderId="14" xfId="0" applyNumberFormat="1" applyFont="1" applyFill="1" applyBorder="1" applyAlignment="1">
      <alignment horizontal="center" vertical="center"/>
    </xf>
    <xf numFmtId="203" fontId="2" fillId="0" borderId="15" xfId="0" applyNumberFormat="1" applyFont="1" applyFill="1" applyBorder="1" applyAlignment="1">
      <alignment horizontal="center" vertical="center"/>
    </xf>
    <xf numFmtId="203" fontId="2" fillId="0" borderId="1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188" fontId="1" fillId="0" borderId="0" xfId="0" applyNumberFormat="1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4"/>
  <sheetViews>
    <sheetView tabSelected="1" zoomScale="87" zoomScaleNormal="87" zoomScaleSheetLayoutView="96" workbookViewId="0" topLeftCell="B212">
      <selection activeCell="H219" sqref="H219"/>
    </sheetView>
  </sheetViews>
  <sheetFormatPr defaultColWidth="9.140625" defaultRowHeight="12.75"/>
  <cols>
    <col min="1" max="1" width="6.57421875" style="2" customWidth="1"/>
    <col min="2" max="2" width="26.7109375" style="2" customWidth="1"/>
    <col min="3" max="3" width="39.140625" style="2" customWidth="1"/>
    <col min="4" max="4" width="12.00390625" style="5" customWidth="1"/>
    <col min="5" max="5" width="17.00390625" style="2" customWidth="1"/>
    <col min="6" max="6" width="18.421875" style="2" customWidth="1"/>
    <col min="7" max="7" width="14.28125" style="2" customWidth="1"/>
    <col min="8" max="8" width="14.8515625" style="2" customWidth="1"/>
    <col min="9" max="9" width="38.57421875" style="149" customWidth="1"/>
    <col min="10" max="10" width="21.7109375" style="19" customWidth="1"/>
    <col min="11" max="13" width="9.140625" style="19" customWidth="1"/>
    <col min="14" max="14" width="14.421875" style="19" customWidth="1"/>
    <col min="15" max="17" width="9.140625" style="19" customWidth="1"/>
    <col min="18" max="16384" width="9.140625" style="2" customWidth="1"/>
  </cols>
  <sheetData>
    <row r="1" spans="6:9" ht="12.75">
      <c r="F1" s="204" t="s">
        <v>18</v>
      </c>
      <c r="G1" s="204"/>
      <c r="H1" s="204"/>
      <c r="I1" s="204"/>
    </row>
    <row r="2" spans="2:9" ht="52.5" customHeight="1">
      <c r="B2" s="205" t="s">
        <v>239</v>
      </c>
      <c r="C2" s="205"/>
      <c r="D2" s="205"/>
      <c r="E2" s="205"/>
      <c r="F2" s="205"/>
      <c r="G2" s="205"/>
      <c r="H2" s="205"/>
      <c r="I2" s="205"/>
    </row>
    <row r="3" ht="12.75">
      <c r="I3" s="19"/>
    </row>
    <row r="4" spans="1:9" ht="12.75">
      <c r="A4" s="19"/>
      <c r="B4" s="19"/>
      <c r="C4" s="19"/>
      <c r="D4" s="31"/>
      <c r="E4" s="206" t="s">
        <v>29</v>
      </c>
      <c r="F4" s="206"/>
      <c r="G4" s="207" t="s">
        <v>30</v>
      </c>
      <c r="H4" s="207"/>
      <c r="I4" s="19"/>
    </row>
    <row r="5" spans="1:14" ht="59.25" customHeight="1">
      <c r="A5" s="170" t="s">
        <v>17</v>
      </c>
      <c r="B5" s="170"/>
      <c r="C5" s="169" t="s">
        <v>26</v>
      </c>
      <c r="D5" s="169"/>
      <c r="E5" s="169"/>
      <c r="F5" s="169"/>
      <c r="G5" s="6"/>
      <c r="H5" s="6"/>
      <c r="I5" s="1" t="s">
        <v>28</v>
      </c>
      <c r="L5" s="67"/>
      <c r="M5" s="67"/>
      <c r="N5" s="67"/>
    </row>
    <row r="6" spans="1:9" ht="31.5" customHeight="1">
      <c r="A6" s="1" t="s">
        <v>4</v>
      </c>
      <c r="B6" s="3" t="s">
        <v>27</v>
      </c>
      <c r="C6" s="3" t="s">
        <v>5</v>
      </c>
      <c r="D6" s="1" t="s">
        <v>0</v>
      </c>
      <c r="E6" s="3" t="s">
        <v>1</v>
      </c>
      <c r="F6" s="3" t="s">
        <v>2</v>
      </c>
      <c r="G6" s="3" t="s">
        <v>1</v>
      </c>
      <c r="H6" s="3" t="s">
        <v>2</v>
      </c>
      <c r="I6" s="4"/>
    </row>
    <row r="7" spans="1:16" ht="52.5" customHeight="1">
      <c r="A7" s="162" t="s">
        <v>6</v>
      </c>
      <c r="B7" s="156" t="s">
        <v>206</v>
      </c>
      <c r="C7" s="40" t="s">
        <v>238</v>
      </c>
      <c r="D7" s="8" t="s">
        <v>32</v>
      </c>
      <c r="E7" s="8"/>
      <c r="F7" s="8"/>
      <c r="G7" s="8">
        <v>0.2</v>
      </c>
      <c r="H7" s="8">
        <v>3.6</v>
      </c>
      <c r="I7" s="197">
        <f>((G7/H7+G9/H9)/2)/(H10/G10)*100</f>
        <v>16.718298223874434</v>
      </c>
      <c r="J7" s="200"/>
      <c r="K7" s="200"/>
      <c r="M7" s="168"/>
      <c r="N7" s="168"/>
      <c r="O7" s="168"/>
      <c r="P7" s="168"/>
    </row>
    <row r="8" spans="1:16" ht="28.5" customHeight="1">
      <c r="A8" s="195"/>
      <c r="B8" s="180"/>
      <c r="C8" s="40" t="s">
        <v>81</v>
      </c>
      <c r="D8" s="8" t="s">
        <v>32</v>
      </c>
      <c r="E8" s="8"/>
      <c r="F8" s="8"/>
      <c r="G8" s="8">
        <v>0</v>
      </c>
      <c r="H8" s="8">
        <v>1</v>
      </c>
      <c r="I8" s="198"/>
      <c r="J8" s="200"/>
      <c r="K8" s="200"/>
      <c r="M8" s="168"/>
      <c r="N8" s="168"/>
      <c r="O8" s="168"/>
      <c r="P8" s="168"/>
    </row>
    <row r="9" spans="1:11" ht="65.25" customHeight="1">
      <c r="A9" s="195"/>
      <c r="B9" s="180"/>
      <c r="C9" s="40" t="s">
        <v>208</v>
      </c>
      <c r="D9" s="8" t="s">
        <v>82</v>
      </c>
      <c r="E9" s="8"/>
      <c r="F9" s="8"/>
      <c r="G9" s="8">
        <v>75</v>
      </c>
      <c r="H9" s="8">
        <v>269</v>
      </c>
      <c r="I9" s="198"/>
      <c r="J9" s="200"/>
      <c r="K9" s="200"/>
    </row>
    <row r="10" spans="1:11" ht="12.75">
      <c r="A10" s="195"/>
      <c r="B10" s="180"/>
      <c r="C10" s="41" t="s">
        <v>20</v>
      </c>
      <c r="D10" s="3" t="s">
        <v>12</v>
      </c>
      <c r="E10" s="42">
        <v>395.50441</v>
      </c>
      <c r="F10" s="42">
        <v>366.35266</v>
      </c>
      <c r="G10" s="42">
        <f>G11</f>
        <v>328.13423</v>
      </c>
      <c r="H10" s="42">
        <f>H11</f>
        <v>328.13423</v>
      </c>
      <c r="I10" s="198"/>
      <c r="J10" s="200"/>
      <c r="K10" s="200"/>
    </row>
    <row r="11" spans="1:11" ht="15.75" customHeight="1">
      <c r="A11" s="196"/>
      <c r="B11" s="181"/>
      <c r="C11" s="43" t="s">
        <v>15</v>
      </c>
      <c r="D11" s="4" t="s">
        <v>12</v>
      </c>
      <c r="E11" s="44">
        <v>395.50441</v>
      </c>
      <c r="F11" s="44">
        <v>366.35266</v>
      </c>
      <c r="G11" s="44">
        <v>328.13423</v>
      </c>
      <c r="H11" s="44">
        <v>328.13423</v>
      </c>
      <c r="I11" s="199"/>
      <c r="J11" s="200"/>
      <c r="K11" s="200"/>
    </row>
    <row r="12" spans="1:10" ht="24.75" customHeight="1">
      <c r="A12" s="201" t="s">
        <v>7</v>
      </c>
      <c r="B12" s="156" t="s">
        <v>392</v>
      </c>
      <c r="C12" s="40" t="s">
        <v>39</v>
      </c>
      <c r="D12" s="4" t="s">
        <v>40</v>
      </c>
      <c r="E12" s="45"/>
      <c r="F12" s="46"/>
      <c r="G12" s="23">
        <v>71.1</v>
      </c>
      <c r="H12" s="23">
        <v>74.5</v>
      </c>
      <c r="I12" s="177">
        <f>((H12/G12+G13/H13+H14/G14+H15/G15)/4)/(H16/G16)*100</f>
        <v>123.47250420674874</v>
      </c>
      <c r="J12" s="141"/>
    </row>
    <row r="13" spans="1:9" ht="26.25" customHeight="1">
      <c r="A13" s="202"/>
      <c r="B13" s="157"/>
      <c r="C13" s="40" t="s">
        <v>133</v>
      </c>
      <c r="D13" s="4" t="s">
        <v>40</v>
      </c>
      <c r="E13" s="45"/>
      <c r="F13" s="46"/>
      <c r="G13" s="23">
        <v>28.9</v>
      </c>
      <c r="H13" s="23">
        <v>18.8</v>
      </c>
      <c r="I13" s="178"/>
    </row>
    <row r="14" spans="1:9" ht="54" customHeight="1">
      <c r="A14" s="202"/>
      <c r="B14" s="157"/>
      <c r="C14" s="40" t="s">
        <v>241</v>
      </c>
      <c r="D14" s="4" t="s">
        <v>32</v>
      </c>
      <c r="E14" s="45"/>
      <c r="F14" s="46"/>
      <c r="G14" s="46">
        <v>10</v>
      </c>
      <c r="H14" s="46">
        <v>12</v>
      </c>
      <c r="I14" s="178"/>
    </row>
    <row r="15" spans="1:9" ht="54" customHeight="1">
      <c r="A15" s="202"/>
      <c r="B15" s="157"/>
      <c r="C15" s="43" t="s">
        <v>240</v>
      </c>
      <c r="D15" s="4" t="s">
        <v>41</v>
      </c>
      <c r="E15" s="45"/>
      <c r="F15" s="46"/>
      <c r="G15" s="46">
        <v>13</v>
      </c>
      <c r="H15" s="46">
        <v>15</v>
      </c>
      <c r="I15" s="178"/>
    </row>
    <row r="16" spans="1:9" ht="12.75" customHeight="1">
      <c r="A16" s="202"/>
      <c r="B16" s="157"/>
      <c r="C16" s="41" t="s">
        <v>20</v>
      </c>
      <c r="D16" s="3" t="s">
        <v>12</v>
      </c>
      <c r="E16" s="42">
        <f>E18</f>
        <v>400</v>
      </c>
      <c r="F16" s="42">
        <f>F18</f>
        <v>400</v>
      </c>
      <c r="G16" s="47">
        <f>G18</f>
        <v>302</v>
      </c>
      <c r="H16" s="47">
        <f>H18</f>
        <v>302</v>
      </c>
      <c r="I16" s="178"/>
    </row>
    <row r="17" spans="1:9" ht="12.75">
      <c r="A17" s="202"/>
      <c r="B17" s="157"/>
      <c r="C17" s="43" t="s">
        <v>14</v>
      </c>
      <c r="D17" s="4" t="s">
        <v>12</v>
      </c>
      <c r="E17" s="4">
        <v>0</v>
      </c>
      <c r="F17" s="48">
        <v>0</v>
      </c>
      <c r="G17" s="45"/>
      <c r="H17" s="45"/>
      <c r="I17" s="178"/>
    </row>
    <row r="18" spans="1:9" ht="12.75">
      <c r="A18" s="203"/>
      <c r="B18" s="158"/>
      <c r="C18" s="49" t="s">
        <v>15</v>
      </c>
      <c r="D18" s="26" t="s">
        <v>12</v>
      </c>
      <c r="E18" s="50">
        <v>400</v>
      </c>
      <c r="F18" s="50">
        <v>400</v>
      </c>
      <c r="G18" s="47">
        <v>302</v>
      </c>
      <c r="H18" s="47">
        <v>302</v>
      </c>
      <c r="I18" s="179"/>
    </row>
    <row r="19" spans="1:10" ht="87.75" customHeight="1">
      <c r="A19" s="162" t="s">
        <v>8</v>
      </c>
      <c r="B19" s="156" t="s">
        <v>242</v>
      </c>
      <c r="C19" s="51" t="s">
        <v>243</v>
      </c>
      <c r="D19" s="4" t="s">
        <v>40</v>
      </c>
      <c r="E19" s="4"/>
      <c r="F19" s="4"/>
      <c r="G19" s="23">
        <v>2.2</v>
      </c>
      <c r="H19" s="23">
        <v>2.2</v>
      </c>
      <c r="I19" s="159">
        <f>((H19/G19+G20/H20+G21/H21+H22/G22)/4)/(H23/G23)*100</f>
        <v>138.7784090909091</v>
      </c>
      <c r="J19" s="141"/>
    </row>
    <row r="20" spans="1:9" ht="72.75" customHeight="1">
      <c r="A20" s="163"/>
      <c r="B20" s="157"/>
      <c r="C20" s="51" t="s">
        <v>244</v>
      </c>
      <c r="D20" s="4" t="s">
        <v>32</v>
      </c>
      <c r="E20" s="4"/>
      <c r="F20" s="4"/>
      <c r="G20" s="4">
        <v>24</v>
      </c>
      <c r="H20" s="4">
        <v>16</v>
      </c>
      <c r="I20" s="160"/>
    </row>
    <row r="21" spans="1:9" ht="77.25" customHeight="1">
      <c r="A21" s="163"/>
      <c r="B21" s="157"/>
      <c r="C21" s="51" t="s">
        <v>245</v>
      </c>
      <c r="D21" s="4" t="s">
        <v>41</v>
      </c>
      <c r="E21" s="4"/>
      <c r="F21" s="4"/>
      <c r="G21" s="4">
        <v>54</v>
      </c>
      <c r="H21" s="52">
        <v>32</v>
      </c>
      <c r="I21" s="160"/>
    </row>
    <row r="22" spans="1:9" ht="63.75">
      <c r="A22" s="163"/>
      <c r="B22" s="157"/>
      <c r="C22" s="53" t="s">
        <v>246</v>
      </c>
      <c r="D22" s="4" t="s">
        <v>41</v>
      </c>
      <c r="E22" s="45"/>
      <c r="F22" s="46"/>
      <c r="G22" s="52">
        <v>11</v>
      </c>
      <c r="H22" s="52">
        <v>15</v>
      </c>
      <c r="I22" s="160"/>
    </row>
    <row r="23" spans="1:9" ht="12.75">
      <c r="A23" s="175"/>
      <c r="B23" s="157"/>
      <c r="C23" s="54" t="s">
        <v>24</v>
      </c>
      <c r="D23" s="3" t="s">
        <v>12</v>
      </c>
      <c r="E23" s="42">
        <v>55</v>
      </c>
      <c r="F23" s="42">
        <v>55</v>
      </c>
      <c r="G23" s="55">
        <f>G24</f>
        <v>53.45864</v>
      </c>
      <c r="H23" s="55">
        <f>H24</f>
        <v>53.45864</v>
      </c>
      <c r="I23" s="160"/>
    </row>
    <row r="24" spans="1:9" ht="12.75">
      <c r="A24" s="176"/>
      <c r="B24" s="158"/>
      <c r="C24" s="40" t="s">
        <v>15</v>
      </c>
      <c r="D24" s="4" t="s">
        <v>12</v>
      </c>
      <c r="E24" s="44">
        <v>55</v>
      </c>
      <c r="F24" s="44">
        <v>55</v>
      </c>
      <c r="G24" s="55">
        <v>53.45864</v>
      </c>
      <c r="H24" s="55">
        <v>53.45864</v>
      </c>
      <c r="I24" s="160"/>
    </row>
    <row r="25" spans="1:12" ht="27" customHeight="1">
      <c r="A25" s="162" t="s">
        <v>9</v>
      </c>
      <c r="B25" s="156" t="s">
        <v>391</v>
      </c>
      <c r="C25" s="43" t="s">
        <v>57</v>
      </c>
      <c r="D25" s="4" t="s">
        <v>41</v>
      </c>
      <c r="E25" s="45"/>
      <c r="F25" s="56"/>
      <c r="G25" s="23">
        <v>0</v>
      </c>
      <c r="H25" s="23">
        <v>0</v>
      </c>
      <c r="I25" s="159">
        <f>((H27/G27+H28/G28)/2)/(H29/G29)*100</f>
        <v>100</v>
      </c>
      <c r="J25" s="168"/>
      <c r="K25" s="168"/>
      <c r="L25" s="141"/>
    </row>
    <row r="26" spans="1:11" ht="38.25">
      <c r="A26" s="163"/>
      <c r="B26" s="157"/>
      <c r="C26" s="40" t="s">
        <v>58</v>
      </c>
      <c r="D26" s="4" t="s">
        <v>41</v>
      </c>
      <c r="E26" s="46"/>
      <c r="F26" s="45"/>
      <c r="G26" s="23">
        <v>0</v>
      </c>
      <c r="H26" s="23">
        <v>0</v>
      </c>
      <c r="I26" s="160"/>
      <c r="J26" s="168"/>
      <c r="K26" s="168"/>
    </row>
    <row r="27" spans="1:11" ht="38.25">
      <c r="A27" s="163"/>
      <c r="B27" s="157"/>
      <c r="C27" s="40" t="s">
        <v>59</v>
      </c>
      <c r="D27" s="4" t="s">
        <v>41</v>
      </c>
      <c r="E27" s="46"/>
      <c r="F27" s="46"/>
      <c r="G27" s="52">
        <v>2</v>
      </c>
      <c r="H27" s="52">
        <v>2</v>
      </c>
      <c r="I27" s="160"/>
      <c r="J27" s="168"/>
      <c r="K27" s="168"/>
    </row>
    <row r="28" spans="1:11" ht="38.25">
      <c r="A28" s="163"/>
      <c r="B28" s="157"/>
      <c r="C28" s="43" t="s">
        <v>298</v>
      </c>
      <c r="D28" s="4" t="s">
        <v>41</v>
      </c>
      <c r="E28" s="46"/>
      <c r="F28" s="46"/>
      <c r="G28" s="52">
        <v>6</v>
      </c>
      <c r="H28" s="52">
        <v>6</v>
      </c>
      <c r="I28" s="160"/>
      <c r="J28" s="168"/>
      <c r="K28" s="168"/>
    </row>
    <row r="29" spans="1:11" ht="12.75">
      <c r="A29" s="163"/>
      <c r="B29" s="157"/>
      <c r="C29" s="41" t="s">
        <v>20</v>
      </c>
      <c r="D29" s="3" t="s">
        <v>12</v>
      </c>
      <c r="E29" s="42">
        <v>800</v>
      </c>
      <c r="F29" s="42">
        <v>800</v>
      </c>
      <c r="G29" s="57">
        <f>G30</f>
        <v>600</v>
      </c>
      <c r="H29" s="57">
        <f>H30</f>
        <v>600</v>
      </c>
      <c r="I29" s="160"/>
      <c r="J29" s="168"/>
      <c r="K29" s="168"/>
    </row>
    <row r="30" spans="1:11" ht="12.75">
      <c r="A30" s="163"/>
      <c r="B30" s="157"/>
      <c r="C30" s="43" t="s">
        <v>15</v>
      </c>
      <c r="D30" s="4" t="s">
        <v>12</v>
      </c>
      <c r="E30" s="44">
        <v>800</v>
      </c>
      <c r="F30" s="44">
        <v>800</v>
      </c>
      <c r="G30" s="58">
        <v>600</v>
      </c>
      <c r="H30" s="58">
        <v>600</v>
      </c>
      <c r="I30" s="160"/>
      <c r="J30" s="168"/>
      <c r="K30" s="168"/>
    </row>
    <row r="31" spans="1:10" ht="27.75" customHeight="1">
      <c r="A31" s="162" t="s">
        <v>21</v>
      </c>
      <c r="B31" s="156" t="s">
        <v>393</v>
      </c>
      <c r="C31" s="59" t="s">
        <v>62</v>
      </c>
      <c r="D31" s="4" t="s">
        <v>63</v>
      </c>
      <c r="E31" s="60"/>
      <c r="F31" s="60"/>
      <c r="G31" s="60">
        <v>12839526</v>
      </c>
      <c r="H31" s="60">
        <v>12773496.73</v>
      </c>
      <c r="I31" s="159">
        <f>((H31/G31+H32/G32)/2)/(H33/G33)*100</f>
        <v>100.25846199907393</v>
      </c>
      <c r="J31" s="141"/>
    </row>
    <row r="32" spans="1:9" ht="27.75" customHeight="1">
      <c r="A32" s="163"/>
      <c r="B32" s="157"/>
      <c r="C32" s="59" t="s">
        <v>64</v>
      </c>
      <c r="D32" s="4" t="s">
        <v>65</v>
      </c>
      <c r="E32" s="60"/>
      <c r="F32" s="60"/>
      <c r="G32" s="52">
        <v>13</v>
      </c>
      <c r="H32" s="52">
        <v>13</v>
      </c>
      <c r="I32" s="160"/>
    </row>
    <row r="33" spans="1:9" ht="12.75">
      <c r="A33" s="163"/>
      <c r="B33" s="157"/>
      <c r="C33" s="61" t="s">
        <v>20</v>
      </c>
      <c r="D33" s="62" t="s">
        <v>12</v>
      </c>
      <c r="E33" s="62">
        <f>SUM(E34:E36)</f>
        <v>8417.0226</v>
      </c>
      <c r="F33" s="62">
        <f>SUM(F34:F36)</f>
        <v>8395.62818</v>
      </c>
      <c r="G33" s="57">
        <f>SUM(G34:G36)</f>
        <v>12839.526000000002</v>
      </c>
      <c r="H33" s="57">
        <f>SUM(H34:H36)</f>
        <v>12773.496729999999</v>
      </c>
      <c r="I33" s="160"/>
    </row>
    <row r="34" spans="1:10" ht="12.75">
      <c r="A34" s="163"/>
      <c r="B34" s="157"/>
      <c r="C34" s="63" t="s">
        <v>16</v>
      </c>
      <c r="D34" s="64" t="s">
        <v>12</v>
      </c>
      <c r="E34" s="44">
        <v>1390.67178</v>
      </c>
      <c r="F34" s="44">
        <v>1387.13697</v>
      </c>
      <c r="G34" s="58">
        <v>1285.49454</v>
      </c>
      <c r="H34" s="58">
        <v>1285.49454</v>
      </c>
      <c r="I34" s="160"/>
      <c r="J34" s="142"/>
    </row>
    <row r="35" spans="1:10" ht="12.75">
      <c r="A35" s="163"/>
      <c r="B35" s="157"/>
      <c r="C35" s="63" t="s">
        <v>14</v>
      </c>
      <c r="D35" s="64" t="s">
        <v>12</v>
      </c>
      <c r="E35" s="44">
        <v>4695.67727</v>
      </c>
      <c r="F35" s="44">
        <v>4683.74178</v>
      </c>
      <c r="G35" s="65">
        <v>7861.87596</v>
      </c>
      <c r="H35" s="65">
        <v>7795.84669</v>
      </c>
      <c r="I35" s="160"/>
      <c r="J35" s="142"/>
    </row>
    <row r="36" spans="1:10" ht="12.75">
      <c r="A36" s="175"/>
      <c r="B36" s="157"/>
      <c r="C36" s="63" t="s">
        <v>15</v>
      </c>
      <c r="D36" s="64" t="s">
        <v>12</v>
      </c>
      <c r="E36" s="44">
        <v>2330.67355</v>
      </c>
      <c r="F36" s="44">
        <v>2324.74943</v>
      </c>
      <c r="G36" s="66">
        <v>3692.1555</v>
      </c>
      <c r="H36" s="66">
        <v>3692.1555</v>
      </c>
      <c r="I36" s="160"/>
      <c r="J36" s="142"/>
    </row>
    <row r="37" spans="1:12" ht="15" customHeight="1">
      <c r="A37" s="162" t="s">
        <v>10</v>
      </c>
      <c r="B37" s="170" t="s">
        <v>281</v>
      </c>
      <c r="C37" s="53" t="s">
        <v>201</v>
      </c>
      <c r="D37" s="4" t="s">
        <v>32</v>
      </c>
      <c r="E37" s="4"/>
      <c r="F37" s="4"/>
      <c r="G37" s="4">
        <v>4965.8</v>
      </c>
      <c r="H37" s="4">
        <v>4965.8</v>
      </c>
      <c r="I37" s="172">
        <f>((H37/G37+H38/G38)/2)/(H39/G39)*100</f>
        <v>108.83336501473246</v>
      </c>
      <c r="J37" s="67"/>
      <c r="K37" s="12"/>
      <c r="L37" s="12"/>
    </row>
    <row r="38" spans="1:12" ht="27.75" customHeight="1">
      <c r="A38" s="163"/>
      <c r="B38" s="170"/>
      <c r="C38" s="40" t="s">
        <v>202</v>
      </c>
      <c r="D38" s="4" t="s">
        <v>32</v>
      </c>
      <c r="E38" s="45"/>
      <c r="F38" s="45"/>
      <c r="G38" s="4">
        <v>270</v>
      </c>
      <c r="H38" s="4">
        <v>270</v>
      </c>
      <c r="I38" s="172"/>
      <c r="J38" s="12"/>
      <c r="K38" s="12"/>
      <c r="L38" s="12"/>
    </row>
    <row r="39" spans="1:12" ht="28.5" customHeight="1">
      <c r="A39" s="163"/>
      <c r="B39" s="170"/>
      <c r="C39" s="68" t="s">
        <v>23</v>
      </c>
      <c r="D39" s="3" t="s">
        <v>12</v>
      </c>
      <c r="E39" s="69">
        <f>SUM(E40:E42)</f>
        <v>163489.8592</v>
      </c>
      <c r="F39" s="69">
        <f>SUM(F40:F42)</f>
        <v>33180.3008</v>
      </c>
      <c r="G39" s="62">
        <f>SUM(G40:G42)</f>
        <v>184667.31536</v>
      </c>
      <c r="H39" s="62">
        <f>SUM(H40:H42)</f>
        <v>169678.954</v>
      </c>
      <c r="I39" s="172"/>
      <c r="J39" s="12"/>
      <c r="K39" s="12"/>
      <c r="L39" s="12"/>
    </row>
    <row r="40" spans="1:12" ht="27" customHeight="1">
      <c r="A40" s="163"/>
      <c r="B40" s="170"/>
      <c r="C40" s="70" t="s">
        <v>16</v>
      </c>
      <c r="D40" s="64" t="s">
        <v>12</v>
      </c>
      <c r="E40" s="44">
        <v>14625.94118</v>
      </c>
      <c r="F40" s="44">
        <v>2898.08093</v>
      </c>
      <c r="G40" s="64">
        <v>158013.54566</v>
      </c>
      <c r="H40" s="64">
        <v>145117.1386</v>
      </c>
      <c r="I40" s="172"/>
      <c r="J40" s="12"/>
      <c r="K40" s="12"/>
      <c r="L40" s="12"/>
    </row>
    <row r="41" spans="1:12" ht="14.25" customHeight="1">
      <c r="A41" s="163"/>
      <c r="B41" s="170"/>
      <c r="C41" s="70" t="s">
        <v>14</v>
      </c>
      <c r="D41" s="64" t="s">
        <v>12</v>
      </c>
      <c r="E41" s="44">
        <v>9104.92448</v>
      </c>
      <c r="F41" s="44">
        <v>2589.44656</v>
      </c>
      <c r="G41" s="64">
        <v>16536.30129</v>
      </c>
      <c r="H41" s="64">
        <v>15186.67726</v>
      </c>
      <c r="I41" s="172"/>
      <c r="J41" s="12"/>
      <c r="K41" s="12"/>
      <c r="L41" s="12"/>
    </row>
    <row r="42" spans="1:12" ht="59.25" customHeight="1">
      <c r="A42" s="163"/>
      <c r="B42" s="170"/>
      <c r="C42" s="70" t="s">
        <v>15</v>
      </c>
      <c r="D42" s="64" t="s">
        <v>12</v>
      </c>
      <c r="E42" s="44">
        <v>139758.99354</v>
      </c>
      <c r="F42" s="44">
        <v>27692.77331</v>
      </c>
      <c r="G42" s="64">
        <v>10117.46841</v>
      </c>
      <c r="H42" s="64">
        <v>9375.13814</v>
      </c>
      <c r="I42" s="172"/>
      <c r="J42" s="12"/>
      <c r="K42" s="12"/>
      <c r="L42" s="12"/>
    </row>
    <row r="43" spans="1:10" ht="102">
      <c r="A43" s="169" t="s">
        <v>22</v>
      </c>
      <c r="B43" s="156" t="s">
        <v>394</v>
      </c>
      <c r="C43" s="40" t="s">
        <v>101</v>
      </c>
      <c r="D43" s="4" t="s">
        <v>41</v>
      </c>
      <c r="E43" s="46"/>
      <c r="F43" s="71"/>
      <c r="G43" s="4">
        <v>1</v>
      </c>
      <c r="H43" s="4">
        <v>1</v>
      </c>
      <c r="I43" s="159">
        <f>((H43/G43+H44/G44+H45/G45+H47/G47+H48/G48+H49/G49+H50/G50+H51/G51)/8)/(H53/G53)*100</f>
        <v>100.41090474182319</v>
      </c>
      <c r="J43" s="141"/>
    </row>
    <row r="44" spans="1:9" ht="78.75" customHeight="1">
      <c r="A44" s="169"/>
      <c r="B44" s="157"/>
      <c r="C44" s="40" t="s">
        <v>359</v>
      </c>
      <c r="D44" s="4" t="s">
        <v>41</v>
      </c>
      <c r="E44" s="46"/>
      <c r="F44" s="71"/>
      <c r="G44" s="52">
        <v>4</v>
      </c>
      <c r="H44" s="52">
        <v>4</v>
      </c>
      <c r="I44" s="160"/>
    </row>
    <row r="45" spans="1:9" ht="66.75" customHeight="1">
      <c r="A45" s="169"/>
      <c r="B45" s="157"/>
      <c r="C45" s="40" t="s">
        <v>360</v>
      </c>
      <c r="D45" s="4" t="s">
        <v>361</v>
      </c>
      <c r="E45" s="56"/>
      <c r="F45" s="56"/>
      <c r="G45" s="52">
        <v>10</v>
      </c>
      <c r="H45" s="52">
        <v>10</v>
      </c>
      <c r="I45" s="160"/>
    </row>
    <row r="46" spans="1:9" ht="69.75" customHeight="1">
      <c r="A46" s="169"/>
      <c r="B46" s="157"/>
      <c r="C46" s="40" t="s">
        <v>362</v>
      </c>
      <c r="D46" s="26" t="s">
        <v>40</v>
      </c>
      <c r="E46" s="56"/>
      <c r="F46" s="56"/>
      <c r="G46" s="52" t="s">
        <v>72</v>
      </c>
      <c r="H46" s="52" t="s">
        <v>72</v>
      </c>
      <c r="I46" s="160"/>
    </row>
    <row r="47" spans="1:9" ht="126.75" customHeight="1">
      <c r="A47" s="169"/>
      <c r="B47" s="157"/>
      <c r="C47" s="40" t="s">
        <v>363</v>
      </c>
      <c r="D47" s="4" t="s">
        <v>41</v>
      </c>
      <c r="E47" s="56"/>
      <c r="F47" s="56"/>
      <c r="G47" s="52">
        <v>1</v>
      </c>
      <c r="H47" s="52">
        <v>1</v>
      </c>
      <c r="I47" s="160"/>
    </row>
    <row r="48" spans="1:9" ht="126" customHeight="1">
      <c r="A48" s="169"/>
      <c r="B48" s="157"/>
      <c r="C48" s="72" t="s">
        <v>364</v>
      </c>
      <c r="D48" s="4" t="s">
        <v>40</v>
      </c>
      <c r="E48" s="56"/>
      <c r="F48" s="56"/>
      <c r="G48" s="23">
        <v>100</v>
      </c>
      <c r="H48" s="23">
        <v>100</v>
      </c>
      <c r="I48" s="160"/>
    </row>
    <row r="49" spans="1:9" ht="78.75" customHeight="1">
      <c r="A49" s="169"/>
      <c r="B49" s="157"/>
      <c r="C49" s="72" t="s">
        <v>365</v>
      </c>
      <c r="D49" s="26" t="s">
        <v>40</v>
      </c>
      <c r="E49" s="56"/>
      <c r="F49" s="56"/>
      <c r="G49" s="23">
        <v>100</v>
      </c>
      <c r="H49" s="23">
        <v>100</v>
      </c>
      <c r="I49" s="160"/>
    </row>
    <row r="50" spans="1:9" ht="78.75" customHeight="1">
      <c r="A50" s="169"/>
      <c r="B50" s="157"/>
      <c r="C50" s="72" t="s">
        <v>366</v>
      </c>
      <c r="D50" s="26" t="s">
        <v>41</v>
      </c>
      <c r="E50" s="56"/>
      <c r="F50" s="56"/>
      <c r="G50" s="52">
        <v>1</v>
      </c>
      <c r="H50" s="52">
        <v>1</v>
      </c>
      <c r="I50" s="160"/>
    </row>
    <row r="51" spans="1:12" ht="89.25">
      <c r="A51" s="169"/>
      <c r="B51" s="157"/>
      <c r="C51" s="72" t="s">
        <v>367</v>
      </c>
      <c r="D51" s="26" t="s">
        <v>41</v>
      </c>
      <c r="E51" s="56"/>
      <c r="F51" s="56"/>
      <c r="G51" s="52">
        <v>10</v>
      </c>
      <c r="H51" s="52">
        <v>10</v>
      </c>
      <c r="I51" s="160"/>
      <c r="L51" s="141"/>
    </row>
    <row r="52" spans="1:12" ht="76.5">
      <c r="A52" s="169"/>
      <c r="B52" s="157"/>
      <c r="C52" s="72" t="s">
        <v>368</v>
      </c>
      <c r="D52" s="26" t="s">
        <v>41</v>
      </c>
      <c r="E52" s="56"/>
      <c r="F52" s="56"/>
      <c r="G52" s="52" t="s">
        <v>72</v>
      </c>
      <c r="H52" s="52" t="s">
        <v>72</v>
      </c>
      <c r="I52" s="160"/>
      <c r="L52" s="141"/>
    </row>
    <row r="53" spans="1:9" ht="12.75">
      <c r="A53" s="194"/>
      <c r="B53" s="157"/>
      <c r="C53" s="68" t="s">
        <v>24</v>
      </c>
      <c r="D53" s="3" t="s">
        <v>12</v>
      </c>
      <c r="E53" s="62">
        <f>SUM(E54:E57)</f>
        <v>19412.59949</v>
      </c>
      <c r="F53" s="62">
        <f>SUM(F54:F57)</f>
        <v>19399.883120000002</v>
      </c>
      <c r="G53" s="62">
        <f>SUM(G54:G57)</f>
        <v>22237.25454</v>
      </c>
      <c r="H53" s="62">
        <f>SUM(H54:H57)</f>
        <v>22146.25453</v>
      </c>
      <c r="I53" s="160"/>
    </row>
    <row r="54" spans="1:10" ht="12.75">
      <c r="A54" s="194"/>
      <c r="B54" s="157"/>
      <c r="C54" s="70" t="s">
        <v>16</v>
      </c>
      <c r="D54" s="4" t="s">
        <v>12</v>
      </c>
      <c r="E54" s="44">
        <v>15165.64377</v>
      </c>
      <c r="F54" s="44">
        <v>15165.64377</v>
      </c>
      <c r="G54" s="64">
        <v>13545.72326</v>
      </c>
      <c r="H54" s="64">
        <v>13454.72325</v>
      </c>
      <c r="I54" s="160"/>
      <c r="J54" s="142"/>
    </row>
    <row r="55" spans="1:10" ht="12.75">
      <c r="A55" s="194"/>
      <c r="B55" s="157"/>
      <c r="C55" s="53" t="s">
        <v>14</v>
      </c>
      <c r="D55" s="4" t="s">
        <v>12</v>
      </c>
      <c r="E55" s="44">
        <v>2468.82573</v>
      </c>
      <c r="F55" s="44">
        <v>2468.82571</v>
      </c>
      <c r="G55" s="73">
        <v>2205.11774</v>
      </c>
      <c r="H55" s="73">
        <v>2205.11774</v>
      </c>
      <c r="I55" s="160"/>
      <c r="J55" s="142"/>
    </row>
    <row r="56" spans="1:10" ht="12.75">
      <c r="A56" s="194"/>
      <c r="B56" s="157"/>
      <c r="C56" s="53" t="s">
        <v>15</v>
      </c>
      <c r="D56" s="4" t="s">
        <v>12</v>
      </c>
      <c r="E56" s="44">
        <v>928.12999</v>
      </c>
      <c r="F56" s="44">
        <v>928.12999</v>
      </c>
      <c r="G56" s="64">
        <v>1122.24354</v>
      </c>
      <c r="H56" s="64">
        <v>1122.24354</v>
      </c>
      <c r="I56" s="160"/>
      <c r="J56" s="142"/>
    </row>
    <row r="57" spans="1:10" ht="12.75">
      <c r="A57" s="194"/>
      <c r="B57" s="157"/>
      <c r="C57" s="53" t="s">
        <v>13</v>
      </c>
      <c r="D57" s="4" t="s">
        <v>12</v>
      </c>
      <c r="E57" s="44">
        <v>850</v>
      </c>
      <c r="F57" s="44">
        <v>837.28365</v>
      </c>
      <c r="G57" s="64">
        <v>5364.17</v>
      </c>
      <c r="H57" s="64">
        <v>5364.17</v>
      </c>
      <c r="I57" s="160"/>
      <c r="J57" s="142"/>
    </row>
    <row r="58" spans="1:10" ht="42" customHeight="1">
      <c r="A58" s="169" t="s">
        <v>11</v>
      </c>
      <c r="B58" s="156" t="s">
        <v>395</v>
      </c>
      <c r="C58" s="40" t="s">
        <v>341</v>
      </c>
      <c r="D58" s="8" t="s">
        <v>93</v>
      </c>
      <c r="E58" s="74"/>
      <c r="F58" s="74"/>
      <c r="G58" s="74">
        <v>0</v>
      </c>
      <c r="H58" s="74">
        <v>0</v>
      </c>
      <c r="I58" s="159">
        <f>(H62/G62)*100</f>
        <v>98.44205156130658</v>
      </c>
      <c r="J58" s="143"/>
    </row>
    <row r="59" spans="1:10" ht="42.75" customHeight="1">
      <c r="A59" s="169"/>
      <c r="B59" s="157"/>
      <c r="C59" s="40" t="s">
        <v>342</v>
      </c>
      <c r="D59" s="8" t="s">
        <v>93</v>
      </c>
      <c r="E59" s="74"/>
      <c r="F59" s="74"/>
      <c r="G59" s="74">
        <v>0</v>
      </c>
      <c r="H59" s="74">
        <v>0.785</v>
      </c>
      <c r="I59" s="160"/>
      <c r="J59" s="143"/>
    </row>
    <row r="60" spans="1:12" ht="27.75" customHeight="1">
      <c r="A60" s="169"/>
      <c r="B60" s="157"/>
      <c r="C60" s="40" t="s">
        <v>343</v>
      </c>
      <c r="D60" s="8" t="s">
        <v>344</v>
      </c>
      <c r="E60" s="74"/>
      <c r="F60" s="74"/>
      <c r="G60" s="74">
        <v>0</v>
      </c>
      <c r="H60" s="74">
        <v>1701</v>
      </c>
      <c r="I60" s="160"/>
      <c r="J60" s="200"/>
      <c r="K60" s="200"/>
      <c r="L60" s="200"/>
    </row>
    <row r="61" spans="1:12" ht="27.75" customHeight="1">
      <c r="A61" s="169"/>
      <c r="B61" s="157"/>
      <c r="C61" s="40" t="s">
        <v>345</v>
      </c>
      <c r="D61" s="8" t="s">
        <v>93</v>
      </c>
      <c r="E61" s="74"/>
      <c r="F61" s="74"/>
      <c r="G61" s="74">
        <v>0</v>
      </c>
      <c r="H61" s="74">
        <v>6.275</v>
      </c>
      <c r="I61" s="160"/>
      <c r="J61" s="14"/>
      <c r="K61" s="14"/>
      <c r="L61" s="14"/>
    </row>
    <row r="62" spans="1:10" ht="12.75">
      <c r="A62" s="169"/>
      <c r="B62" s="157"/>
      <c r="C62" s="54" t="s">
        <v>19</v>
      </c>
      <c r="D62" s="1" t="s">
        <v>12</v>
      </c>
      <c r="E62" s="75">
        <f>SUM(E63:E65)</f>
        <v>74819.08713</v>
      </c>
      <c r="F62" s="75">
        <f>SUM(F63:F65)</f>
        <v>73254.88245</v>
      </c>
      <c r="G62" s="75">
        <f>SUM(G63:G65)</f>
        <v>76821.68166</v>
      </c>
      <c r="H62" s="75">
        <f>SUM(H63:H65)</f>
        <v>75624.83947</v>
      </c>
      <c r="I62" s="160"/>
      <c r="J62" s="142"/>
    </row>
    <row r="63" spans="1:10" ht="12.75">
      <c r="A63" s="194"/>
      <c r="B63" s="157"/>
      <c r="C63" s="40" t="s">
        <v>14</v>
      </c>
      <c r="D63" s="8" t="s">
        <v>12</v>
      </c>
      <c r="E63" s="44">
        <v>59124.91514</v>
      </c>
      <c r="F63" s="44">
        <v>59124.91514</v>
      </c>
      <c r="G63" s="64">
        <v>60360.89865</v>
      </c>
      <c r="H63" s="64">
        <v>60360.89865</v>
      </c>
      <c r="I63" s="160"/>
      <c r="J63" s="142"/>
    </row>
    <row r="64" spans="1:10" ht="12.75">
      <c r="A64" s="194"/>
      <c r="B64" s="157"/>
      <c r="C64" s="40" t="s">
        <v>15</v>
      </c>
      <c r="D64" s="8" t="s">
        <v>12</v>
      </c>
      <c r="E64" s="44">
        <v>15326.39599</v>
      </c>
      <c r="F64" s="76">
        <v>13916.95431</v>
      </c>
      <c r="G64" s="64">
        <v>15984.79701</v>
      </c>
      <c r="H64" s="64">
        <v>14845.54382</v>
      </c>
      <c r="I64" s="160"/>
      <c r="J64" s="142"/>
    </row>
    <row r="65" spans="1:10" ht="12.75">
      <c r="A65" s="194"/>
      <c r="B65" s="158"/>
      <c r="C65" s="77" t="s">
        <v>13</v>
      </c>
      <c r="D65" s="8" t="s">
        <v>12</v>
      </c>
      <c r="E65" s="44">
        <v>367.776</v>
      </c>
      <c r="F65" s="76">
        <v>213.013</v>
      </c>
      <c r="G65" s="64">
        <v>475.986</v>
      </c>
      <c r="H65" s="64">
        <v>418.397</v>
      </c>
      <c r="I65" s="161"/>
      <c r="J65" s="142"/>
    </row>
    <row r="66" spans="1:10" ht="53.25" customHeight="1">
      <c r="A66" s="162">
        <v>9</v>
      </c>
      <c r="B66" s="157" t="s">
        <v>396</v>
      </c>
      <c r="C66" s="78" t="s">
        <v>203</v>
      </c>
      <c r="D66" s="8" t="s">
        <v>32</v>
      </c>
      <c r="E66" s="44"/>
      <c r="F66" s="44"/>
      <c r="G66" s="52">
        <v>4169</v>
      </c>
      <c r="H66" s="52">
        <v>4570</v>
      </c>
      <c r="I66" s="172">
        <f>((H66/G66+H68/G68+H70/G70+H71/G71+H72/G72+H76/G76+H81/G81+H82/G82+H84/H85/G85+H88/G88)/11)/(H90/G90)*100</f>
        <v>202.6076634862688</v>
      </c>
      <c r="J66" s="144"/>
    </row>
    <row r="67" spans="1:10" ht="52.5" customHeight="1">
      <c r="A67" s="163"/>
      <c r="B67" s="157"/>
      <c r="C67" s="78" t="s">
        <v>204</v>
      </c>
      <c r="D67" s="8" t="s">
        <v>32</v>
      </c>
      <c r="E67" s="44"/>
      <c r="F67" s="44"/>
      <c r="G67" s="52" t="s">
        <v>72</v>
      </c>
      <c r="H67" s="52" t="s">
        <v>72</v>
      </c>
      <c r="I67" s="172"/>
      <c r="J67" s="142"/>
    </row>
    <row r="68" spans="1:10" ht="12.75">
      <c r="A68" s="163"/>
      <c r="B68" s="157"/>
      <c r="C68" s="78" t="s">
        <v>369</v>
      </c>
      <c r="D68" s="8" t="s">
        <v>32</v>
      </c>
      <c r="E68" s="44"/>
      <c r="F68" s="44"/>
      <c r="G68" s="52">
        <v>86</v>
      </c>
      <c r="H68" s="52">
        <v>133</v>
      </c>
      <c r="I68" s="172"/>
      <c r="J68" s="142"/>
    </row>
    <row r="69" spans="1:10" ht="25.5">
      <c r="A69" s="163"/>
      <c r="B69" s="157"/>
      <c r="C69" s="78" t="s">
        <v>370</v>
      </c>
      <c r="D69" s="8" t="s">
        <v>41</v>
      </c>
      <c r="E69" s="44"/>
      <c r="F69" s="44"/>
      <c r="G69" s="52" t="s">
        <v>72</v>
      </c>
      <c r="H69" s="52" t="s">
        <v>72</v>
      </c>
      <c r="I69" s="172"/>
      <c r="J69" s="142"/>
    </row>
    <row r="70" spans="1:10" ht="40.5" customHeight="1">
      <c r="A70" s="163"/>
      <c r="B70" s="157"/>
      <c r="C70" s="78" t="s">
        <v>371</v>
      </c>
      <c r="D70" s="8" t="s">
        <v>32</v>
      </c>
      <c r="E70" s="44"/>
      <c r="F70" s="44"/>
      <c r="G70" s="52">
        <v>497</v>
      </c>
      <c r="H70" s="52">
        <v>1070</v>
      </c>
      <c r="I70" s="172"/>
      <c r="J70" s="142"/>
    </row>
    <row r="71" spans="1:10" ht="61.5" customHeight="1">
      <c r="A71" s="163"/>
      <c r="B71" s="157"/>
      <c r="C71" s="78" t="s">
        <v>372</v>
      </c>
      <c r="D71" s="8" t="s">
        <v>41</v>
      </c>
      <c r="E71" s="44"/>
      <c r="F71" s="44"/>
      <c r="G71" s="52">
        <v>60</v>
      </c>
      <c r="H71" s="52">
        <v>89</v>
      </c>
      <c r="I71" s="172"/>
      <c r="J71" s="142"/>
    </row>
    <row r="72" spans="1:9" ht="77.25" customHeight="1">
      <c r="A72" s="163"/>
      <c r="B72" s="157"/>
      <c r="C72" s="53" t="s">
        <v>373</v>
      </c>
      <c r="D72" s="4" t="s">
        <v>41</v>
      </c>
      <c r="E72" s="4"/>
      <c r="F72" s="4"/>
      <c r="G72" s="4">
        <v>336</v>
      </c>
      <c r="H72" s="4">
        <v>336</v>
      </c>
      <c r="I72" s="172"/>
    </row>
    <row r="73" spans="1:9" ht="53.25" customHeight="1">
      <c r="A73" s="163"/>
      <c r="B73" s="157"/>
      <c r="C73" s="53" t="s">
        <v>374</v>
      </c>
      <c r="D73" s="4" t="s">
        <v>41</v>
      </c>
      <c r="E73" s="45"/>
      <c r="F73" s="45"/>
      <c r="G73" s="4" t="s">
        <v>72</v>
      </c>
      <c r="H73" s="4" t="s">
        <v>72</v>
      </c>
      <c r="I73" s="172"/>
    </row>
    <row r="74" spans="1:9" ht="42" customHeight="1">
      <c r="A74" s="163"/>
      <c r="B74" s="157"/>
      <c r="C74" s="53" t="s">
        <v>375</v>
      </c>
      <c r="D74" s="4" t="s">
        <v>41</v>
      </c>
      <c r="E74" s="45"/>
      <c r="F74" s="45"/>
      <c r="G74" s="4" t="s">
        <v>72</v>
      </c>
      <c r="H74" s="4" t="s">
        <v>72</v>
      </c>
      <c r="I74" s="172"/>
    </row>
    <row r="75" spans="1:12" ht="66" customHeight="1">
      <c r="A75" s="163"/>
      <c r="B75" s="157"/>
      <c r="C75" s="53" t="s">
        <v>376</v>
      </c>
      <c r="D75" s="4" t="s">
        <v>41</v>
      </c>
      <c r="E75" s="45"/>
      <c r="F75" s="45"/>
      <c r="G75" s="4" t="s">
        <v>72</v>
      </c>
      <c r="H75" s="4" t="s">
        <v>72</v>
      </c>
      <c r="I75" s="172"/>
      <c r="J75" s="12"/>
      <c r="K75" s="12"/>
      <c r="L75" s="12"/>
    </row>
    <row r="76" spans="1:12" ht="66" customHeight="1">
      <c r="A76" s="163"/>
      <c r="B76" s="157"/>
      <c r="C76" s="53" t="s">
        <v>377</v>
      </c>
      <c r="D76" s="4" t="s">
        <v>41</v>
      </c>
      <c r="E76" s="45"/>
      <c r="F76" s="45"/>
      <c r="G76" s="4">
        <v>1</v>
      </c>
      <c r="H76" s="4">
        <v>2</v>
      </c>
      <c r="I76" s="172"/>
      <c r="J76" s="12"/>
      <c r="K76" s="12"/>
      <c r="L76" s="12"/>
    </row>
    <row r="77" spans="1:9" ht="28.5" customHeight="1">
      <c r="A77" s="163"/>
      <c r="B77" s="157"/>
      <c r="C77" s="53" t="s">
        <v>378</v>
      </c>
      <c r="D77" s="4" t="s">
        <v>32</v>
      </c>
      <c r="E77" s="45"/>
      <c r="F77" s="45"/>
      <c r="G77" s="4" t="s">
        <v>72</v>
      </c>
      <c r="H77" s="4" t="s">
        <v>72</v>
      </c>
      <c r="I77" s="172"/>
    </row>
    <row r="78" spans="1:9" ht="41.25" customHeight="1">
      <c r="A78" s="163"/>
      <c r="B78" s="157"/>
      <c r="C78" s="53" t="s">
        <v>379</v>
      </c>
      <c r="D78" s="4" t="s">
        <v>32</v>
      </c>
      <c r="E78" s="45"/>
      <c r="F78" s="45"/>
      <c r="G78" s="4" t="s">
        <v>72</v>
      </c>
      <c r="H78" s="4" t="s">
        <v>72</v>
      </c>
      <c r="I78" s="172"/>
    </row>
    <row r="79" spans="1:9" ht="39" customHeight="1">
      <c r="A79" s="163"/>
      <c r="B79" s="157"/>
      <c r="C79" s="53" t="s">
        <v>380</v>
      </c>
      <c r="D79" s="4" t="s">
        <v>41</v>
      </c>
      <c r="E79" s="45"/>
      <c r="F79" s="45"/>
      <c r="G79" s="4" t="s">
        <v>72</v>
      </c>
      <c r="H79" s="4" t="s">
        <v>72</v>
      </c>
      <c r="I79" s="172"/>
    </row>
    <row r="80" spans="1:9" ht="53.25" customHeight="1">
      <c r="A80" s="163"/>
      <c r="B80" s="157"/>
      <c r="C80" s="40" t="s">
        <v>381</v>
      </c>
      <c r="D80" s="4" t="s">
        <v>32</v>
      </c>
      <c r="E80" s="45"/>
      <c r="F80" s="45"/>
      <c r="G80" s="4" t="s">
        <v>72</v>
      </c>
      <c r="H80" s="4" t="s">
        <v>72</v>
      </c>
      <c r="I80" s="172"/>
    </row>
    <row r="81" spans="1:9" ht="42" customHeight="1">
      <c r="A81" s="163"/>
      <c r="B81" s="157"/>
      <c r="C81" s="53" t="s">
        <v>382</v>
      </c>
      <c r="D81" s="4" t="s">
        <v>41</v>
      </c>
      <c r="E81" s="45"/>
      <c r="F81" s="45"/>
      <c r="G81" s="4">
        <v>2</v>
      </c>
      <c r="H81" s="4">
        <v>5</v>
      </c>
      <c r="I81" s="172"/>
    </row>
    <row r="82" spans="1:9" ht="56.25" customHeight="1">
      <c r="A82" s="163"/>
      <c r="B82" s="157"/>
      <c r="C82" s="53" t="s">
        <v>383</v>
      </c>
      <c r="D82" s="4" t="s">
        <v>3</v>
      </c>
      <c r="E82" s="45"/>
      <c r="F82" s="45"/>
      <c r="G82" s="60">
        <v>4603</v>
      </c>
      <c r="H82" s="60">
        <v>6070</v>
      </c>
      <c r="I82" s="172"/>
    </row>
    <row r="83" spans="1:9" ht="74.25" customHeight="1">
      <c r="A83" s="163"/>
      <c r="B83" s="157"/>
      <c r="C83" s="53" t="s">
        <v>384</v>
      </c>
      <c r="D83" s="4" t="s">
        <v>41</v>
      </c>
      <c r="E83" s="45"/>
      <c r="F83" s="45"/>
      <c r="G83" s="4" t="s">
        <v>72</v>
      </c>
      <c r="H83" s="4" t="s">
        <v>72</v>
      </c>
      <c r="I83" s="172"/>
    </row>
    <row r="84" spans="1:9" ht="52.5" customHeight="1">
      <c r="A84" s="163"/>
      <c r="B84" s="157"/>
      <c r="C84" s="53" t="s">
        <v>385</v>
      </c>
      <c r="D84" s="4" t="s">
        <v>41</v>
      </c>
      <c r="E84" s="45"/>
      <c r="F84" s="45"/>
      <c r="G84" s="4">
        <v>12</v>
      </c>
      <c r="H84" s="4">
        <v>16</v>
      </c>
      <c r="I84" s="172"/>
    </row>
    <row r="85" spans="1:9" ht="52.5" customHeight="1">
      <c r="A85" s="163"/>
      <c r="B85" s="157"/>
      <c r="C85" s="53" t="s">
        <v>386</v>
      </c>
      <c r="D85" s="4" t="s">
        <v>41</v>
      </c>
      <c r="E85" s="45"/>
      <c r="F85" s="45"/>
      <c r="G85" s="4">
        <v>1</v>
      </c>
      <c r="H85" s="4">
        <v>2</v>
      </c>
      <c r="I85" s="172"/>
    </row>
    <row r="86" spans="1:9" ht="51.75" customHeight="1">
      <c r="A86" s="163"/>
      <c r="B86" s="157"/>
      <c r="C86" s="53" t="s">
        <v>387</v>
      </c>
      <c r="D86" s="4" t="s">
        <v>41</v>
      </c>
      <c r="E86" s="45"/>
      <c r="F86" s="45"/>
      <c r="G86" s="4" t="s">
        <v>72</v>
      </c>
      <c r="H86" s="4" t="s">
        <v>72</v>
      </c>
      <c r="I86" s="172"/>
    </row>
    <row r="87" spans="1:10" ht="52.5" customHeight="1">
      <c r="A87" s="163"/>
      <c r="B87" s="157"/>
      <c r="C87" s="53" t="s">
        <v>388</v>
      </c>
      <c r="D87" s="4" t="s">
        <v>40</v>
      </c>
      <c r="E87" s="45"/>
      <c r="F87" s="45"/>
      <c r="G87" s="23" t="s">
        <v>72</v>
      </c>
      <c r="H87" s="23" t="s">
        <v>72</v>
      </c>
      <c r="I87" s="172"/>
      <c r="J87" s="141"/>
    </row>
    <row r="88" spans="1:10" ht="52.5" customHeight="1">
      <c r="A88" s="163"/>
      <c r="B88" s="157"/>
      <c r="C88" s="53" t="s">
        <v>389</v>
      </c>
      <c r="D88" s="4" t="s">
        <v>41</v>
      </c>
      <c r="E88" s="45"/>
      <c r="F88" s="45"/>
      <c r="G88" s="52">
        <v>37</v>
      </c>
      <c r="H88" s="23">
        <v>44</v>
      </c>
      <c r="I88" s="172"/>
      <c r="J88" s="141"/>
    </row>
    <row r="89" spans="1:9" ht="66.75" customHeight="1">
      <c r="A89" s="163"/>
      <c r="B89" s="157"/>
      <c r="C89" s="53" t="s">
        <v>390</v>
      </c>
      <c r="D89" s="4" t="s">
        <v>40</v>
      </c>
      <c r="E89" s="45"/>
      <c r="F89" s="45"/>
      <c r="G89" s="23" t="s">
        <v>72</v>
      </c>
      <c r="H89" s="60" t="s">
        <v>72</v>
      </c>
      <c r="I89" s="172"/>
    </row>
    <row r="90" spans="1:9" ht="12.75">
      <c r="A90" s="163"/>
      <c r="B90" s="157"/>
      <c r="C90" s="54" t="s">
        <v>23</v>
      </c>
      <c r="D90" s="3" t="s">
        <v>12</v>
      </c>
      <c r="E90" s="42">
        <v>4815.6</v>
      </c>
      <c r="F90" s="42">
        <v>4815.6</v>
      </c>
      <c r="G90" s="42">
        <f>G91</f>
        <v>615.6</v>
      </c>
      <c r="H90" s="42">
        <f>H91</f>
        <v>615.6</v>
      </c>
      <c r="I90" s="172"/>
    </row>
    <row r="91" spans="1:10" ht="12.75">
      <c r="A91" s="164"/>
      <c r="B91" s="158"/>
      <c r="C91" s="40" t="s">
        <v>15</v>
      </c>
      <c r="D91" s="4" t="s">
        <v>12</v>
      </c>
      <c r="E91" s="44">
        <v>4815.6</v>
      </c>
      <c r="F91" s="44">
        <v>4815.6</v>
      </c>
      <c r="G91" s="44">
        <v>615.6</v>
      </c>
      <c r="H91" s="44">
        <v>615.6</v>
      </c>
      <c r="I91" s="172"/>
      <c r="J91" s="142"/>
    </row>
    <row r="92" spans="1:10" ht="38.25" customHeight="1">
      <c r="A92" s="169">
        <v>10</v>
      </c>
      <c r="B92" s="156" t="s">
        <v>207</v>
      </c>
      <c r="C92" s="59" t="s">
        <v>140</v>
      </c>
      <c r="D92" s="4" t="s">
        <v>66</v>
      </c>
      <c r="E92" s="4"/>
      <c r="F92" s="4"/>
      <c r="G92" s="4">
        <v>3</v>
      </c>
      <c r="H92" s="4">
        <v>1</v>
      </c>
      <c r="I92" s="172">
        <f>((H92/G92+H93/G93+H94/G94+H95/G95+H96/G96+H97/G97+H98/G98)/7)/(H100/G100)*100</f>
        <v>165.95750106999404</v>
      </c>
      <c r="J92" s="141"/>
    </row>
    <row r="93" spans="1:9" ht="39" customHeight="1">
      <c r="A93" s="169"/>
      <c r="B93" s="157"/>
      <c r="C93" s="43" t="s">
        <v>141</v>
      </c>
      <c r="D93" s="4" t="s">
        <v>66</v>
      </c>
      <c r="E93" s="4"/>
      <c r="F93" s="4"/>
      <c r="G93" s="4">
        <v>650</v>
      </c>
      <c r="H93" s="4">
        <v>775</v>
      </c>
      <c r="I93" s="172"/>
    </row>
    <row r="94" spans="1:9" ht="28.5" customHeight="1">
      <c r="A94" s="169"/>
      <c r="B94" s="157"/>
      <c r="C94" s="43" t="s">
        <v>142</v>
      </c>
      <c r="D94" s="4" t="s">
        <v>66</v>
      </c>
      <c r="E94" s="4"/>
      <c r="F94" s="4"/>
      <c r="G94" s="4">
        <v>350</v>
      </c>
      <c r="H94" s="4">
        <v>2179</v>
      </c>
      <c r="I94" s="172"/>
    </row>
    <row r="95" spans="1:9" ht="42" customHeight="1">
      <c r="A95" s="169"/>
      <c r="B95" s="157"/>
      <c r="C95" s="59" t="s">
        <v>143</v>
      </c>
      <c r="D95" s="8" t="s">
        <v>40</v>
      </c>
      <c r="E95" s="4"/>
      <c r="F95" s="4"/>
      <c r="G95" s="4">
        <v>45</v>
      </c>
      <c r="H95" s="4">
        <v>57.1</v>
      </c>
      <c r="I95" s="172"/>
    </row>
    <row r="96" spans="1:9" ht="26.25" customHeight="1">
      <c r="A96" s="169"/>
      <c r="B96" s="157"/>
      <c r="C96" s="59" t="s">
        <v>144</v>
      </c>
      <c r="D96" s="4" t="s">
        <v>41</v>
      </c>
      <c r="E96" s="4"/>
      <c r="F96" s="4"/>
      <c r="G96" s="4">
        <v>16</v>
      </c>
      <c r="H96" s="4">
        <v>16</v>
      </c>
      <c r="I96" s="172"/>
    </row>
    <row r="97" spans="1:12" ht="39.75" customHeight="1">
      <c r="A97" s="169"/>
      <c r="B97" s="157"/>
      <c r="C97" s="43" t="s">
        <v>145</v>
      </c>
      <c r="D97" s="4" t="s">
        <v>41</v>
      </c>
      <c r="E97" s="4"/>
      <c r="F97" s="4"/>
      <c r="G97" s="4">
        <v>5</v>
      </c>
      <c r="H97" s="4">
        <v>7</v>
      </c>
      <c r="I97" s="172"/>
      <c r="J97" s="10"/>
      <c r="K97" s="10"/>
      <c r="L97" s="10"/>
    </row>
    <row r="98" spans="1:12" ht="27" customHeight="1">
      <c r="A98" s="169"/>
      <c r="B98" s="157"/>
      <c r="C98" s="43" t="s">
        <v>146</v>
      </c>
      <c r="D98" s="4" t="s">
        <v>41</v>
      </c>
      <c r="E98" s="4"/>
      <c r="F98" s="4"/>
      <c r="G98" s="4">
        <v>10</v>
      </c>
      <c r="H98" s="4">
        <v>1</v>
      </c>
      <c r="I98" s="172"/>
      <c r="J98" s="9"/>
      <c r="K98" s="9"/>
      <c r="L98" s="9"/>
    </row>
    <row r="99" spans="1:12" ht="15" customHeight="1">
      <c r="A99" s="169"/>
      <c r="B99" s="157"/>
      <c r="C99" s="43" t="s">
        <v>147</v>
      </c>
      <c r="D99" s="4" t="s">
        <v>41</v>
      </c>
      <c r="E99" s="4"/>
      <c r="F99" s="4"/>
      <c r="G99" s="4">
        <v>0</v>
      </c>
      <c r="H99" s="4">
        <v>1</v>
      </c>
      <c r="I99" s="172"/>
      <c r="J99" s="9"/>
      <c r="K99" s="9"/>
      <c r="L99" s="9"/>
    </row>
    <row r="100" spans="1:10" ht="12.75">
      <c r="A100" s="169"/>
      <c r="B100" s="157"/>
      <c r="C100" s="54" t="s">
        <v>23</v>
      </c>
      <c r="D100" s="3" t="s">
        <v>12</v>
      </c>
      <c r="E100" s="55">
        <f>SUM(E101:E102)</f>
        <v>1278.49806</v>
      </c>
      <c r="F100" s="55">
        <f>SUM(F101:F102)</f>
        <v>1265.16189</v>
      </c>
      <c r="G100" s="57">
        <f>SUM(G101:G102)</f>
        <v>8337.58286</v>
      </c>
      <c r="H100" s="57">
        <f>SUM(H101:H102)</f>
        <v>8268.12286</v>
      </c>
      <c r="I100" s="172"/>
      <c r="J100" s="142"/>
    </row>
    <row r="101" spans="1:10" ht="12.75">
      <c r="A101" s="169"/>
      <c r="B101" s="173"/>
      <c r="C101" s="43" t="s">
        <v>15</v>
      </c>
      <c r="D101" s="4" t="s">
        <v>12</v>
      </c>
      <c r="E101" s="44">
        <v>1178.49806</v>
      </c>
      <c r="F101" s="76">
        <v>1165.16189</v>
      </c>
      <c r="G101" s="64">
        <v>830.13901</v>
      </c>
      <c r="H101" s="64">
        <v>760.67901</v>
      </c>
      <c r="I101" s="172"/>
      <c r="J101" s="142"/>
    </row>
    <row r="102" spans="1:15" ht="12.75">
      <c r="A102" s="169"/>
      <c r="B102" s="173"/>
      <c r="C102" s="59" t="s">
        <v>14</v>
      </c>
      <c r="D102" s="4" t="s">
        <v>12</v>
      </c>
      <c r="E102" s="44">
        <v>100</v>
      </c>
      <c r="F102" s="44">
        <v>100</v>
      </c>
      <c r="G102" s="64">
        <v>7507.44385</v>
      </c>
      <c r="H102" s="64">
        <v>7507.44385</v>
      </c>
      <c r="I102" s="172"/>
      <c r="J102" s="211"/>
      <c r="K102" s="211"/>
      <c r="L102" s="211"/>
      <c r="M102" s="211"/>
      <c r="N102" s="211"/>
      <c r="O102" s="211"/>
    </row>
    <row r="103" spans="1:10" ht="16.5" customHeight="1">
      <c r="A103" s="162">
        <v>11</v>
      </c>
      <c r="B103" s="156" t="s">
        <v>136</v>
      </c>
      <c r="C103" s="53" t="s">
        <v>137</v>
      </c>
      <c r="D103" s="4" t="s">
        <v>66</v>
      </c>
      <c r="E103" s="60"/>
      <c r="F103" s="60"/>
      <c r="G103" s="52">
        <v>4</v>
      </c>
      <c r="H103" s="52">
        <v>2</v>
      </c>
      <c r="I103" s="172">
        <f>((H103/G103+H104/G104+H106/G106+H107/G107+H108/G108)/5)/(H109/G109)*100</f>
        <v>83.31660785183935</v>
      </c>
      <c r="J103" s="141"/>
    </row>
    <row r="104" spans="1:9" ht="26.25" customHeight="1">
      <c r="A104" s="163"/>
      <c r="B104" s="157"/>
      <c r="C104" s="40" t="s">
        <v>138</v>
      </c>
      <c r="D104" s="4" t="s">
        <v>66</v>
      </c>
      <c r="E104" s="60"/>
      <c r="F104" s="60"/>
      <c r="G104" s="52">
        <v>6</v>
      </c>
      <c r="H104" s="52">
        <v>2</v>
      </c>
      <c r="I104" s="172"/>
    </row>
    <row r="105" spans="1:12" ht="51.75" customHeight="1">
      <c r="A105" s="163"/>
      <c r="B105" s="157"/>
      <c r="C105" s="40" t="s">
        <v>282</v>
      </c>
      <c r="D105" s="4" t="s">
        <v>67</v>
      </c>
      <c r="E105" s="60"/>
      <c r="F105" s="60"/>
      <c r="G105" s="60">
        <v>0</v>
      </c>
      <c r="H105" s="60">
        <v>1.5</v>
      </c>
      <c r="I105" s="172"/>
      <c r="J105" s="12"/>
      <c r="K105" s="12"/>
      <c r="L105" s="12"/>
    </row>
    <row r="106" spans="1:9" ht="52.5" customHeight="1">
      <c r="A106" s="163"/>
      <c r="B106" s="157"/>
      <c r="C106" s="40" t="s">
        <v>139</v>
      </c>
      <c r="D106" s="4" t="s">
        <v>40</v>
      </c>
      <c r="E106" s="60"/>
      <c r="F106" s="60"/>
      <c r="G106" s="60">
        <v>90</v>
      </c>
      <c r="H106" s="60">
        <v>90.56</v>
      </c>
      <c r="I106" s="172"/>
    </row>
    <row r="107" spans="1:12" ht="39" customHeight="1">
      <c r="A107" s="163"/>
      <c r="B107" s="157"/>
      <c r="C107" s="43" t="s">
        <v>68</v>
      </c>
      <c r="D107" s="4" t="s">
        <v>69</v>
      </c>
      <c r="E107" s="47"/>
      <c r="F107" s="47"/>
      <c r="G107" s="60">
        <v>6</v>
      </c>
      <c r="H107" s="60">
        <v>6</v>
      </c>
      <c r="I107" s="172"/>
      <c r="J107" s="12"/>
      <c r="K107" s="12"/>
      <c r="L107" s="12"/>
    </row>
    <row r="108" spans="1:9" ht="39" customHeight="1">
      <c r="A108" s="163"/>
      <c r="B108" s="157"/>
      <c r="C108" s="43" t="s">
        <v>70</v>
      </c>
      <c r="D108" s="8" t="s">
        <v>71</v>
      </c>
      <c r="E108" s="47"/>
      <c r="F108" s="47"/>
      <c r="G108" s="52">
        <v>5</v>
      </c>
      <c r="H108" s="52">
        <v>5</v>
      </c>
      <c r="I108" s="172"/>
    </row>
    <row r="109" spans="1:9" ht="13.5" customHeight="1">
      <c r="A109" s="163"/>
      <c r="B109" s="157"/>
      <c r="C109" s="79" t="s">
        <v>19</v>
      </c>
      <c r="D109" s="17" t="s">
        <v>12</v>
      </c>
      <c r="E109" s="80">
        <f>SUM(E110:E112)</f>
        <v>41049.87008</v>
      </c>
      <c r="F109" s="80">
        <f>SUM(F110:F112)</f>
        <v>18393.22051</v>
      </c>
      <c r="G109" s="80">
        <f>SUM(G110:G112)</f>
        <v>9164.221010000001</v>
      </c>
      <c r="H109" s="80">
        <f>SUM(H110:H112)</f>
        <v>8446.463819999999</v>
      </c>
      <c r="I109" s="172"/>
    </row>
    <row r="110" spans="1:9" ht="12.75">
      <c r="A110" s="163"/>
      <c r="B110" s="157"/>
      <c r="C110" s="81" t="s">
        <v>14</v>
      </c>
      <c r="D110" s="29" t="s">
        <v>12</v>
      </c>
      <c r="E110" s="82">
        <v>34656.57</v>
      </c>
      <c r="F110" s="83">
        <v>13230.60057</v>
      </c>
      <c r="G110" s="84">
        <v>8185.40973</v>
      </c>
      <c r="H110" s="84">
        <v>7542.09768</v>
      </c>
      <c r="I110" s="172"/>
    </row>
    <row r="111" spans="1:10" ht="12.75">
      <c r="A111" s="163"/>
      <c r="B111" s="157"/>
      <c r="C111" s="81" t="s">
        <v>15</v>
      </c>
      <c r="D111" s="29" t="s">
        <v>12</v>
      </c>
      <c r="E111" s="82">
        <v>6168.30008</v>
      </c>
      <c r="F111" s="83">
        <v>4937.61994</v>
      </c>
      <c r="G111" s="84">
        <v>978.81128</v>
      </c>
      <c r="H111" s="84">
        <v>904.36614</v>
      </c>
      <c r="I111" s="172"/>
      <c r="J111" s="142"/>
    </row>
    <row r="112" spans="1:10" ht="13.5" customHeight="1">
      <c r="A112" s="164"/>
      <c r="B112" s="158"/>
      <c r="C112" s="85" t="s">
        <v>13</v>
      </c>
      <c r="D112" s="29" t="s">
        <v>12</v>
      </c>
      <c r="E112" s="82">
        <v>225</v>
      </c>
      <c r="F112" s="82">
        <v>225</v>
      </c>
      <c r="G112" s="84">
        <v>0</v>
      </c>
      <c r="H112" s="84">
        <v>0</v>
      </c>
      <c r="I112" s="172"/>
      <c r="J112" s="142"/>
    </row>
    <row r="113" spans="1:10" ht="42" customHeight="1">
      <c r="A113" s="188" t="s">
        <v>232</v>
      </c>
      <c r="B113" s="156" t="s">
        <v>397</v>
      </c>
      <c r="C113" s="40" t="s">
        <v>122</v>
      </c>
      <c r="D113" s="4" t="s">
        <v>40</v>
      </c>
      <c r="E113" s="47"/>
      <c r="F113" s="60">
        <v>100</v>
      </c>
      <c r="G113" s="60">
        <v>100</v>
      </c>
      <c r="H113" s="60">
        <v>95</v>
      </c>
      <c r="I113" s="159">
        <f>((H113/G113+H114/G114+H115/G115+H116/G116+H118/G118+H119/G119+H120/G120+H121/G121+H123/G123+H125/G125+H126/G126+H128/G128+H129/G129+H131/G131+H132/G132+H133/G133)/16)/(H134/G134)*100</f>
        <v>96.6936402220115</v>
      </c>
      <c r="J113" s="141"/>
    </row>
    <row r="114" spans="1:12" ht="127.5">
      <c r="A114" s="189"/>
      <c r="B114" s="157"/>
      <c r="C114" s="40" t="s">
        <v>123</v>
      </c>
      <c r="D114" s="8" t="s">
        <v>41</v>
      </c>
      <c r="E114" s="47"/>
      <c r="F114" s="60">
        <v>38</v>
      </c>
      <c r="G114" s="60">
        <v>34</v>
      </c>
      <c r="H114" s="60">
        <v>28</v>
      </c>
      <c r="I114" s="160"/>
      <c r="J114" s="15"/>
      <c r="K114" s="15"/>
      <c r="L114" s="15"/>
    </row>
    <row r="115" spans="1:12" ht="40.5" customHeight="1">
      <c r="A115" s="189"/>
      <c r="B115" s="157"/>
      <c r="C115" s="40" t="s">
        <v>124</v>
      </c>
      <c r="D115" s="4" t="s">
        <v>41</v>
      </c>
      <c r="E115" s="47"/>
      <c r="F115" s="52">
        <v>117</v>
      </c>
      <c r="G115" s="52">
        <v>120</v>
      </c>
      <c r="H115" s="52">
        <v>120</v>
      </c>
      <c r="I115" s="160"/>
      <c r="J115" s="12"/>
      <c r="K115" s="12"/>
      <c r="L115" s="12"/>
    </row>
    <row r="116" spans="1:12" ht="30" customHeight="1">
      <c r="A116" s="189"/>
      <c r="B116" s="157"/>
      <c r="C116" s="40" t="s">
        <v>148</v>
      </c>
      <c r="D116" s="4" t="s">
        <v>40</v>
      </c>
      <c r="E116" s="47"/>
      <c r="F116" s="60">
        <v>100</v>
      </c>
      <c r="G116" s="60">
        <v>100</v>
      </c>
      <c r="H116" s="60">
        <v>100</v>
      </c>
      <c r="I116" s="160"/>
      <c r="J116" s="12"/>
      <c r="K116" s="12"/>
      <c r="L116" s="12"/>
    </row>
    <row r="117" spans="1:9" ht="54" customHeight="1">
      <c r="A117" s="189"/>
      <c r="B117" s="157"/>
      <c r="C117" s="40" t="s">
        <v>125</v>
      </c>
      <c r="D117" s="4" t="s">
        <v>41</v>
      </c>
      <c r="E117" s="47"/>
      <c r="F117" s="52">
        <v>0</v>
      </c>
      <c r="G117" s="52">
        <v>0</v>
      </c>
      <c r="H117" s="52">
        <v>0</v>
      </c>
      <c r="I117" s="160"/>
    </row>
    <row r="118" spans="1:9" ht="64.5" customHeight="1">
      <c r="A118" s="189"/>
      <c r="B118" s="157"/>
      <c r="C118" s="40" t="s">
        <v>126</v>
      </c>
      <c r="D118" s="4" t="s">
        <v>36</v>
      </c>
      <c r="E118" s="47"/>
      <c r="F118" s="52">
        <v>13</v>
      </c>
      <c r="G118" s="52">
        <v>13</v>
      </c>
      <c r="H118" s="52">
        <v>13</v>
      </c>
      <c r="I118" s="160"/>
    </row>
    <row r="119" spans="1:9" ht="39" customHeight="1">
      <c r="A119" s="189"/>
      <c r="B119" s="157"/>
      <c r="C119" s="40" t="s">
        <v>127</v>
      </c>
      <c r="D119" s="4" t="s">
        <v>40</v>
      </c>
      <c r="E119" s="47"/>
      <c r="F119" s="60">
        <v>100</v>
      </c>
      <c r="G119" s="60">
        <v>100</v>
      </c>
      <c r="H119" s="60">
        <v>100</v>
      </c>
      <c r="I119" s="160"/>
    </row>
    <row r="120" spans="1:9" ht="38.25" customHeight="1">
      <c r="A120" s="189"/>
      <c r="B120" s="157"/>
      <c r="C120" s="40" t="s">
        <v>283</v>
      </c>
      <c r="D120" s="4" t="s">
        <v>130</v>
      </c>
      <c r="E120" s="47"/>
      <c r="F120" s="60" t="s">
        <v>128</v>
      </c>
      <c r="G120" s="60">
        <v>1</v>
      </c>
      <c r="H120" s="60">
        <v>1</v>
      </c>
      <c r="I120" s="160"/>
    </row>
    <row r="121" spans="1:9" ht="53.25" customHeight="1">
      <c r="A121" s="189"/>
      <c r="B121" s="157"/>
      <c r="C121" s="40" t="s">
        <v>284</v>
      </c>
      <c r="D121" s="4" t="s">
        <v>40</v>
      </c>
      <c r="E121" s="47"/>
      <c r="F121" s="60">
        <v>100</v>
      </c>
      <c r="G121" s="60">
        <v>100</v>
      </c>
      <c r="H121" s="60">
        <v>100</v>
      </c>
      <c r="I121" s="160"/>
    </row>
    <row r="122" spans="1:9" ht="41.25" customHeight="1">
      <c r="A122" s="189"/>
      <c r="B122" s="157"/>
      <c r="C122" s="40" t="s">
        <v>285</v>
      </c>
      <c r="D122" s="4" t="s">
        <v>41</v>
      </c>
      <c r="E122" s="47"/>
      <c r="F122" s="60">
        <v>0</v>
      </c>
      <c r="G122" s="60">
        <v>0</v>
      </c>
      <c r="H122" s="60">
        <v>0</v>
      </c>
      <c r="I122" s="160"/>
    </row>
    <row r="123" spans="1:9" ht="27.75" customHeight="1">
      <c r="A123" s="189"/>
      <c r="B123" s="157"/>
      <c r="C123" s="40" t="s">
        <v>286</v>
      </c>
      <c r="D123" s="4" t="s">
        <v>40</v>
      </c>
      <c r="E123" s="47"/>
      <c r="F123" s="60">
        <v>100</v>
      </c>
      <c r="G123" s="60">
        <v>100</v>
      </c>
      <c r="H123" s="60">
        <v>100</v>
      </c>
      <c r="I123" s="160"/>
    </row>
    <row r="124" spans="1:9" ht="53.25" customHeight="1">
      <c r="A124" s="189"/>
      <c r="B124" s="157"/>
      <c r="C124" s="40" t="s">
        <v>287</v>
      </c>
      <c r="D124" s="4" t="s">
        <v>41</v>
      </c>
      <c r="E124" s="47"/>
      <c r="F124" s="60">
        <v>0</v>
      </c>
      <c r="G124" s="60">
        <v>0</v>
      </c>
      <c r="H124" s="60">
        <v>0</v>
      </c>
      <c r="I124" s="160"/>
    </row>
    <row r="125" spans="1:9" ht="66" customHeight="1">
      <c r="A125" s="189"/>
      <c r="B125" s="157"/>
      <c r="C125" s="40" t="s">
        <v>288</v>
      </c>
      <c r="D125" s="4" t="s">
        <v>40</v>
      </c>
      <c r="E125" s="47"/>
      <c r="F125" s="60">
        <v>100</v>
      </c>
      <c r="G125" s="60">
        <v>100</v>
      </c>
      <c r="H125" s="60">
        <v>100</v>
      </c>
      <c r="I125" s="160"/>
    </row>
    <row r="126" spans="1:10" ht="53.25" customHeight="1">
      <c r="A126" s="189"/>
      <c r="B126" s="157"/>
      <c r="C126" s="40" t="s">
        <v>289</v>
      </c>
      <c r="D126" s="4" t="s">
        <v>129</v>
      </c>
      <c r="E126" s="47"/>
      <c r="F126" s="60">
        <v>15</v>
      </c>
      <c r="G126" s="60">
        <v>15</v>
      </c>
      <c r="H126" s="23">
        <v>4.8</v>
      </c>
      <c r="I126" s="160"/>
      <c r="J126" s="67"/>
    </row>
    <row r="127" spans="1:9" ht="64.5" customHeight="1">
      <c r="A127" s="189"/>
      <c r="B127" s="157"/>
      <c r="C127" s="40" t="s">
        <v>290</v>
      </c>
      <c r="D127" s="4" t="s">
        <v>41</v>
      </c>
      <c r="E127" s="47"/>
      <c r="F127" s="60">
        <v>0</v>
      </c>
      <c r="G127" s="60">
        <v>0</v>
      </c>
      <c r="H127" s="60">
        <v>0</v>
      </c>
      <c r="I127" s="160"/>
    </row>
    <row r="128" spans="1:9" ht="102.75" customHeight="1">
      <c r="A128" s="189"/>
      <c r="B128" s="157"/>
      <c r="C128" s="40" t="s">
        <v>291</v>
      </c>
      <c r="D128" s="4" t="s">
        <v>40</v>
      </c>
      <c r="E128" s="47"/>
      <c r="F128" s="60">
        <v>100</v>
      </c>
      <c r="G128" s="60">
        <v>100</v>
      </c>
      <c r="H128" s="60">
        <v>100</v>
      </c>
      <c r="I128" s="160"/>
    </row>
    <row r="129" spans="1:9" ht="78.75" customHeight="1">
      <c r="A129" s="189"/>
      <c r="B129" s="157"/>
      <c r="C129" s="40" t="s">
        <v>292</v>
      </c>
      <c r="D129" s="4" t="s">
        <v>40</v>
      </c>
      <c r="E129" s="47"/>
      <c r="F129" s="60">
        <v>100</v>
      </c>
      <c r="G129" s="60">
        <v>100</v>
      </c>
      <c r="H129" s="60">
        <v>100</v>
      </c>
      <c r="I129" s="160"/>
    </row>
    <row r="130" spans="1:10" ht="53.25" customHeight="1">
      <c r="A130" s="189"/>
      <c r="B130" s="157"/>
      <c r="C130" s="40" t="s">
        <v>293</v>
      </c>
      <c r="D130" s="4" t="s">
        <v>41</v>
      </c>
      <c r="E130" s="47"/>
      <c r="F130" s="60">
        <v>0</v>
      </c>
      <c r="G130" s="60">
        <v>0</v>
      </c>
      <c r="H130" s="60">
        <v>0</v>
      </c>
      <c r="I130" s="160"/>
      <c r="J130" s="67"/>
    </row>
    <row r="131" spans="1:9" ht="38.25">
      <c r="A131" s="189"/>
      <c r="B131" s="157"/>
      <c r="C131" s="40" t="s">
        <v>294</v>
      </c>
      <c r="D131" s="4" t="s">
        <v>40</v>
      </c>
      <c r="E131" s="47"/>
      <c r="F131" s="52"/>
      <c r="G131" s="52">
        <v>100</v>
      </c>
      <c r="H131" s="52">
        <v>100</v>
      </c>
      <c r="I131" s="160"/>
    </row>
    <row r="132" spans="1:9" ht="52.5" customHeight="1">
      <c r="A132" s="189"/>
      <c r="B132" s="157"/>
      <c r="C132" s="40" t="s">
        <v>295</v>
      </c>
      <c r="D132" s="4" t="s">
        <v>40</v>
      </c>
      <c r="E132" s="47"/>
      <c r="F132" s="60">
        <v>100</v>
      </c>
      <c r="G132" s="60">
        <v>100</v>
      </c>
      <c r="H132" s="60">
        <v>100</v>
      </c>
      <c r="I132" s="160"/>
    </row>
    <row r="133" spans="1:9" ht="40.5" customHeight="1">
      <c r="A133" s="189"/>
      <c r="B133" s="157"/>
      <c r="C133" s="40" t="s">
        <v>296</v>
      </c>
      <c r="D133" s="4" t="s">
        <v>40</v>
      </c>
      <c r="E133" s="47"/>
      <c r="F133" s="60">
        <v>53</v>
      </c>
      <c r="G133" s="52">
        <v>55</v>
      </c>
      <c r="H133" s="52">
        <v>51</v>
      </c>
      <c r="I133" s="160"/>
    </row>
    <row r="134" spans="1:9" ht="15" customHeight="1">
      <c r="A134" s="189"/>
      <c r="B134" s="157"/>
      <c r="C134" s="54" t="s">
        <v>19</v>
      </c>
      <c r="D134" s="3" t="s">
        <v>12</v>
      </c>
      <c r="E134" s="86">
        <f>SUM(E135:E138)</f>
        <v>176825.62609</v>
      </c>
      <c r="F134" s="86">
        <f>SUM(F135:F138)</f>
        <v>173432.63404</v>
      </c>
      <c r="G134" s="75">
        <f>SUM(G135:G138)</f>
        <v>228736.58058</v>
      </c>
      <c r="H134" s="75">
        <f>SUM(H135:H138)</f>
        <v>222080.72002999997</v>
      </c>
      <c r="I134" s="160"/>
    </row>
    <row r="135" spans="1:10" ht="15" customHeight="1">
      <c r="A135" s="189"/>
      <c r="B135" s="157"/>
      <c r="C135" s="40" t="s">
        <v>16</v>
      </c>
      <c r="D135" s="4" t="s">
        <v>12</v>
      </c>
      <c r="E135" s="65">
        <v>2937.4458</v>
      </c>
      <c r="F135" s="65">
        <v>2937.4458</v>
      </c>
      <c r="G135" s="73">
        <v>8724.73143</v>
      </c>
      <c r="H135" s="73">
        <v>8391.32501</v>
      </c>
      <c r="I135" s="160"/>
      <c r="J135" s="142"/>
    </row>
    <row r="136" spans="1:10" ht="15" customHeight="1">
      <c r="A136" s="189"/>
      <c r="B136" s="157"/>
      <c r="C136" s="40" t="s">
        <v>14</v>
      </c>
      <c r="D136" s="4" t="s">
        <v>12</v>
      </c>
      <c r="E136" s="65">
        <v>22724.36068</v>
      </c>
      <c r="F136" s="73">
        <v>21502.95768</v>
      </c>
      <c r="G136" s="73">
        <v>34222.4544</v>
      </c>
      <c r="H136" s="73">
        <v>31974.59382</v>
      </c>
      <c r="I136" s="160"/>
      <c r="J136" s="142"/>
    </row>
    <row r="137" spans="1:10" ht="15" customHeight="1">
      <c r="A137" s="189"/>
      <c r="B137" s="157"/>
      <c r="C137" s="40" t="s">
        <v>15</v>
      </c>
      <c r="D137" s="4" t="s">
        <v>12</v>
      </c>
      <c r="E137" s="65">
        <v>150699.8818</v>
      </c>
      <c r="F137" s="73">
        <v>148939.00327</v>
      </c>
      <c r="G137" s="73">
        <v>185378.68423</v>
      </c>
      <c r="H137" s="73">
        <v>181714.8012</v>
      </c>
      <c r="I137" s="160"/>
      <c r="J137" s="142"/>
    </row>
    <row r="138" spans="1:9" ht="16.5" customHeight="1">
      <c r="A138" s="190"/>
      <c r="B138" s="158"/>
      <c r="C138" s="5" t="s">
        <v>13</v>
      </c>
      <c r="D138" s="4" t="s">
        <v>12</v>
      </c>
      <c r="E138" s="65">
        <v>463.93781</v>
      </c>
      <c r="F138" s="64">
        <v>53.22729</v>
      </c>
      <c r="G138" s="73">
        <v>410.71052</v>
      </c>
      <c r="H138" s="64">
        <v>0</v>
      </c>
      <c r="I138" s="161"/>
    </row>
    <row r="139" spans="1:9" ht="81" customHeight="1">
      <c r="A139" s="188" t="s">
        <v>233</v>
      </c>
      <c r="B139" s="156" t="s">
        <v>398</v>
      </c>
      <c r="C139" s="40" t="s">
        <v>227</v>
      </c>
      <c r="D139" s="4" t="s">
        <v>36</v>
      </c>
      <c r="E139" s="60"/>
      <c r="F139" s="60"/>
      <c r="G139" s="87">
        <v>1</v>
      </c>
      <c r="H139" s="87">
        <v>2</v>
      </c>
      <c r="I139" s="159">
        <f>((H139/G139+H140/G140)/2)/(H143/G143)*100</f>
        <v>150</v>
      </c>
    </row>
    <row r="140" spans="1:9" ht="27.75" customHeight="1">
      <c r="A140" s="189"/>
      <c r="B140" s="157"/>
      <c r="C140" s="40" t="s">
        <v>228</v>
      </c>
      <c r="D140" s="4" t="s">
        <v>36</v>
      </c>
      <c r="E140" s="60"/>
      <c r="F140" s="60"/>
      <c r="G140" s="87">
        <v>1</v>
      </c>
      <c r="H140" s="87">
        <v>1</v>
      </c>
      <c r="I140" s="160"/>
    </row>
    <row r="141" spans="1:9" ht="65.25" customHeight="1">
      <c r="A141" s="189"/>
      <c r="B141" s="157"/>
      <c r="C141" s="40" t="s">
        <v>229</v>
      </c>
      <c r="D141" s="4" t="s">
        <v>36</v>
      </c>
      <c r="E141" s="60"/>
      <c r="F141" s="60"/>
      <c r="G141" s="87">
        <v>0</v>
      </c>
      <c r="H141" s="87">
        <v>0</v>
      </c>
      <c r="I141" s="160"/>
    </row>
    <row r="142" spans="1:9" ht="65.25" customHeight="1">
      <c r="A142" s="189"/>
      <c r="B142" s="157"/>
      <c r="C142" s="40" t="s">
        <v>356</v>
      </c>
      <c r="D142" s="4" t="s">
        <v>36</v>
      </c>
      <c r="E142" s="60"/>
      <c r="F142" s="60"/>
      <c r="G142" s="87">
        <v>0</v>
      </c>
      <c r="H142" s="87">
        <v>0</v>
      </c>
      <c r="I142" s="160"/>
    </row>
    <row r="143" spans="1:9" ht="15.75" customHeight="1">
      <c r="A143" s="189"/>
      <c r="B143" s="157"/>
      <c r="C143" s="54" t="s">
        <v>19</v>
      </c>
      <c r="D143" s="3" t="s">
        <v>12</v>
      </c>
      <c r="E143" s="62">
        <f>SUM(E144:E147)</f>
        <v>39780.80622</v>
      </c>
      <c r="F143" s="62">
        <f>SUM(F144:F147)</f>
        <v>38951.524170000004</v>
      </c>
      <c r="G143" s="57">
        <f>G144+G145+G146+G147</f>
        <v>47252.33136</v>
      </c>
      <c r="H143" s="57">
        <f>H144+H145+H146+H147</f>
        <v>47252.33136</v>
      </c>
      <c r="I143" s="160"/>
    </row>
    <row r="144" spans="1:10" ht="12.75">
      <c r="A144" s="189"/>
      <c r="B144" s="157"/>
      <c r="C144" s="63" t="s">
        <v>16</v>
      </c>
      <c r="D144" s="4" t="s">
        <v>12</v>
      </c>
      <c r="E144" s="64">
        <v>0</v>
      </c>
      <c r="F144" s="64">
        <v>0</v>
      </c>
      <c r="G144" s="58">
        <v>13416.98843</v>
      </c>
      <c r="H144" s="58">
        <v>13416.98843</v>
      </c>
      <c r="I144" s="160"/>
      <c r="J144" s="142"/>
    </row>
    <row r="145" spans="1:10" ht="12.75">
      <c r="A145" s="189"/>
      <c r="B145" s="157"/>
      <c r="C145" s="40" t="s">
        <v>14</v>
      </c>
      <c r="D145" s="4" t="s">
        <v>12</v>
      </c>
      <c r="E145" s="44">
        <v>13813.291</v>
      </c>
      <c r="F145" s="44">
        <v>13403.61891</v>
      </c>
      <c r="G145" s="65">
        <v>22303.01803</v>
      </c>
      <c r="H145" s="65">
        <v>22303.01803</v>
      </c>
      <c r="I145" s="160"/>
      <c r="J145" s="142"/>
    </row>
    <row r="146" spans="1:10" ht="12.75">
      <c r="A146" s="189"/>
      <c r="B146" s="157"/>
      <c r="C146" s="40" t="s">
        <v>15</v>
      </c>
      <c r="D146" s="4" t="s">
        <v>12</v>
      </c>
      <c r="E146" s="44">
        <v>13175.31522</v>
      </c>
      <c r="F146" s="44">
        <v>12771.20526</v>
      </c>
      <c r="G146" s="65">
        <v>11011.3249</v>
      </c>
      <c r="H146" s="65">
        <v>11011.3249</v>
      </c>
      <c r="I146" s="160"/>
      <c r="J146" s="142"/>
    </row>
    <row r="147" spans="1:10" ht="12.75">
      <c r="A147" s="190"/>
      <c r="B147" s="158"/>
      <c r="C147" s="40" t="s">
        <v>13</v>
      </c>
      <c r="D147" s="4" t="s">
        <v>12</v>
      </c>
      <c r="E147" s="44">
        <v>12792.2</v>
      </c>
      <c r="F147" s="44">
        <v>12776.7</v>
      </c>
      <c r="G147" s="56">
        <v>521</v>
      </c>
      <c r="H147" s="56">
        <v>521</v>
      </c>
      <c r="I147" s="161"/>
      <c r="J147" s="142"/>
    </row>
    <row r="148" spans="1:9" ht="41.25" customHeight="1">
      <c r="A148" s="188" t="s">
        <v>234</v>
      </c>
      <c r="B148" s="156" t="s">
        <v>399</v>
      </c>
      <c r="C148" s="43" t="s">
        <v>358</v>
      </c>
      <c r="D148" s="4" t="s">
        <v>40</v>
      </c>
      <c r="E148" s="52"/>
      <c r="F148" s="52"/>
      <c r="G148" s="23">
        <v>100</v>
      </c>
      <c r="H148" s="23">
        <v>100</v>
      </c>
      <c r="I148" s="159">
        <f>((H148/G148+H149/G149)/2)/(H150/G150)*100</f>
        <v>107.68336575428793</v>
      </c>
    </row>
    <row r="149" spans="1:11" ht="27.75" customHeight="1">
      <c r="A149" s="189"/>
      <c r="B149" s="157"/>
      <c r="C149" s="43" t="s">
        <v>99</v>
      </c>
      <c r="D149" s="4" t="s">
        <v>100</v>
      </c>
      <c r="E149" s="60"/>
      <c r="F149" s="60"/>
      <c r="G149" s="60">
        <v>18</v>
      </c>
      <c r="H149" s="60">
        <v>19.5</v>
      </c>
      <c r="I149" s="160"/>
      <c r="J149" s="143"/>
      <c r="K149" s="143"/>
    </row>
    <row r="150" spans="1:9" ht="12.75">
      <c r="A150" s="189"/>
      <c r="B150" s="157"/>
      <c r="C150" s="68" t="s">
        <v>19</v>
      </c>
      <c r="D150" s="3" t="s">
        <v>12</v>
      </c>
      <c r="E150" s="62">
        <f>SUM(E151:E153)</f>
        <v>12710.00408</v>
      </c>
      <c r="F150" s="62">
        <f>SUM(F151:F153)</f>
        <v>12409.380029999998</v>
      </c>
      <c r="G150" s="62">
        <f>G151+G152+G153</f>
        <v>15358.66868</v>
      </c>
      <c r="H150" s="62">
        <f>H151+H152+H153</f>
        <v>14857.088740000001</v>
      </c>
      <c r="I150" s="160"/>
    </row>
    <row r="151" spans="1:9" ht="12.75">
      <c r="A151" s="189"/>
      <c r="B151" s="157"/>
      <c r="C151" s="53" t="s">
        <v>14</v>
      </c>
      <c r="D151" s="4" t="s">
        <v>12</v>
      </c>
      <c r="E151" s="44">
        <v>110.04357</v>
      </c>
      <c r="F151" s="44">
        <v>110.04357</v>
      </c>
      <c r="G151" s="44">
        <v>0</v>
      </c>
      <c r="H151" s="44">
        <v>0</v>
      </c>
      <c r="I151" s="160"/>
    </row>
    <row r="152" spans="1:10" ht="12.75">
      <c r="A152" s="189"/>
      <c r="B152" s="157"/>
      <c r="C152" s="53" t="s">
        <v>15</v>
      </c>
      <c r="D152" s="4" t="s">
        <v>12</v>
      </c>
      <c r="E152" s="44">
        <v>12454.00827</v>
      </c>
      <c r="F152" s="44">
        <v>12196.57643</v>
      </c>
      <c r="G152" s="44">
        <v>15174.16641</v>
      </c>
      <c r="H152" s="44">
        <v>14711.91056</v>
      </c>
      <c r="I152" s="160"/>
      <c r="J152" s="145"/>
    </row>
    <row r="153" spans="1:10" ht="12.75">
      <c r="A153" s="190"/>
      <c r="B153" s="158"/>
      <c r="C153" s="53" t="s">
        <v>13</v>
      </c>
      <c r="D153" s="4" t="s">
        <v>12</v>
      </c>
      <c r="E153" s="44">
        <v>145.95224</v>
      </c>
      <c r="F153" s="44">
        <v>102.76003</v>
      </c>
      <c r="G153" s="44">
        <v>184.50227</v>
      </c>
      <c r="H153" s="44">
        <v>145.17818</v>
      </c>
      <c r="I153" s="161"/>
      <c r="J153" s="145"/>
    </row>
    <row r="154" spans="1:10" ht="38.25">
      <c r="A154" s="188" t="s">
        <v>235</v>
      </c>
      <c r="B154" s="156" t="s">
        <v>400</v>
      </c>
      <c r="C154" s="88" t="s">
        <v>31</v>
      </c>
      <c r="D154" s="8" t="s">
        <v>32</v>
      </c>
      <c r="E154" s="28"/>
      <c r="F154" s="28"/>
      <c r="G154" s="89">
        <v>14</v>
      </c>
      <c r="H154" s="52">
        <v>16</v>
      </c>
      <c r="I154" s="159">
        <f>((H154/G154+H155/G155+H156/G156+H157/G157+H158/G158+H159/G159)/6)/(H160/G160)*100</f>
        <v>100.15873015873015</v>
      </c>
      <c r="J154" s="141"/>
    </row>
    <row r="155" spans="1:9" ht="38.25">
      <c r="A155" s="189"/>
      <c r="B155" s="157"/>
      <c r="C155" s="90" t="s">
        <v>264</v>
      </c>
      <c r="D155" s="8" t="s">
        <v>32</v>
      </c>
      <c r="E155" s="28"/>
      <c r="F155" s="28"/>
      <c r="G155" s="89">
        <v>82</v>
      </c>
      <c r="H155" s="52">
        <v>82</v>
      </c>
      <c r="I155" s="160"/>
    </row>
    <row r="156" spans="1:9" ht="38.25">
      <c r="A156" s="189"/>
      <c r="B156" s="157"/>
      <c r="C156" s="91" t="s">
        <v>263</v>
      </c>
      <c r="D156" s="4" t="s">
        <v>40</v>
      </c>
      <c r="E156" s="28"/>
      <c r="F156" s="28"/>
      <c r="G156" s="7">
        <v>100</v>
      </c>
      <c r="H156" s="4">
        <v>100</v>
      </c>
      <c r="I156" s="160"/>
    </row>
    <row r="157" spans="1:9" ht="53.25" customHeight="1">
      <c r="A157" s="189"/>
      <c r="B157" s="157"/>
      <c r="C157" s="40" t="s">
        <v>33</v>
      </c>
      <c r="D157" s="8" t="s">
        <v>32</v>
      </c>
      <c r="E157" s="28"/>
      <c r="F157" s="28"/>
      <c r="G157" s="92">
        <v>5</v>
      </c>
      <c r="H157" s="8">
        <v>5</v>
      </c>
      <c r="I157" s="160"/>
    </row>
    <row r="158" spans="1:9" ht="39" customHeight="1">
      <c r="A158" s="189"/>
      <c r="B158" s="157"/>
      <c r="C158" s="40" t="s">
        <v>265</v>
      </c>
      <c r="D158" s="8" t="s">
        <v>32</v>
      </c>
      <c r="E158" s="28"/>
      <c r="F158" s="28"/>
      <c r="G158" s="92">
        <v>15</v>
      </c>
      <c r="H158" s="8">
        <v>13</v>
      </c>
      <c r="I158" s="160"/>
    </row>
    <row r="159" spans="1:9" ht="38.25">
      <c r="A159" s="189"/>
      <c r="B159" s="157"/>
      <c r="C159" s="90" t="s">
        <v>266</v>
      </c>
      <c r="D159" s="8" t="s">
        <v>32</v>
      </c>
      <c r="E159" s="28"/>
      <c r="F159" s="28"/>
      <c r="G159" s="93">
        <v>15</v>
      </c>
      <c r="H159" s="4">
        <v>15</v>
      </c>
      <c r="I159" s="160"/>
    </row>
    <row r="160" spans="1:9" ht="12.75">
      <c r="A160" s="189"/>
      <c r="B160" s="157"/>
      <c r="C160" s="94" t="s">
        <v>19</v>
      </c>
      <c r="D160" s="3" t="s">
        <v>12</v>
      </c>
      <c r="E160" s="62">
        <f>E161</f>
        <v>87.454</v>
      </c>
      <c r="F160" s="62">
        <f>F161</f>
        <v>87.454</v>
      </c>
      <c r="G160" s="62">
        <f>G161</f>
        <v>34.3</v>
      </c>
      <c r="H160" s="62">
        <f>H161</f>
        <v>34.3</v>
      </c>
      <c r="I160" s="160"/>
    </row>
    <row r="161" spans="1:10" ht="12.75">
      <c r="A161" s="189"/>
      <c r="B161" s="158"/>
      <c r="C161" s="53" t="s">
        <v>15</v>
      </c>
      <c r="D161" s="4" t="s">
        <v>12</v>
      </c>
      <c r="E161" s="44">
        <v>87.454</v>
      </c>
      <c r="F161" s="44">
        <v>87.454</v>
      </c>
      <c r="G161" s="95">
        <v>34.3</v>
      </c>
      <c r="H161" s="95">
        <v>34.3</v>
      </c>
      <c r="I161" s="161"/>
      <c r="J161" s="142"/>
    </row>
    <row r="162" spans="1:10" ht="66" customHeight="1">
      <c r="A162" s="188" t="s">
        <v>236</v>
      </c>
      <c r="B162" s="156" t="s">
        <v>401</v>
      </c>
      <c r="C162" s="90" t="s">
        <v>277</v>
      </c>
      <c r="D162" s="8" t="s">
        <v>36</v>
      </c>
      <c r="E162" s="47"/>
      <c r="F162" s="96"/>
      <c r="G162" s="8">
        <v>4</v>
      </c>
      <c r="H162" s="8">
        <v>4</v>
      </c>
      <c r="I162" s="191">
        <f>((H162/G162+H163/G163+H164/G164+H165/G165)/4)/(H166/G166)*100</f>
        <v>99.50193279809693</v>
      </c>
      <c r="J162" s="141"/>
    </row>
    <row r="163" spans="1:9" ht="39" customHeight="1">
      <c r="A163" s="189"/>
      <c r="B163" s="157"/>
      <c r="C163" s="90" t="s">
        <v>278</v>
      </c>
      <c r="D163" s="8" t="s">
        <v>40</v>
      </c>
      <c r="E163" s="47"/>
      <c r="F163" s="47"/>
      <c r="G163" s="97">
        <v>57</v>
      </c>
      <c r="H163" s="97">
        <v>55.8</v>
      </c>
      <c r="I163" s="192"/>
    </row>
    <row r="164" spans="1:9" ht="60.75" customHeight="1">
      <c r="A164" s="189"/>
      <c r="B164" s="157"/>
      <c r="C164" s="98" t="s">
        <v>279</v>
      </c>
      <c r="D164" s="99" t="s">
        <v>40</v>
      </c>
      <c r="E164" s="100"/>
      <c r="F164" s="100"/>
      <c r="G164" s="22">
        <v>88.5</v>
      </c>
      <c r="H164" s="22">
        <v>88.6</v>
      </c>
      <c r="I164" s="192"/>
    </row>
    <row r="165" spans="1:9" ht="65.25" customHeight="1">
      <c r="A165" s="189"/>
      <c r="B165" s="157"/>
      <c r="C165" s="101" t="s">
        <v>280</v>
      </c>
      <c r="D165" s="8" t="s">
        <v>40</v>
      </c>
      <c r="E165" s="60"/>
      <c r="F165" s="60"/>
      <c r="G165" s="102">
        <v>3</v>
      </c>
      <c r="H165" s="102">
        <v>3</v>
      </c>
      <c r="I165" s="192"/>
    </row>
    <row r="166" spans="1:9" ht="12.75">
      <c r="A166" s="189"/>
      <c r="B166" s="157"/>
      <c r="C166" s="94" t="s">
        <v>19</v>
      </c>
      <c r="D166" s="1" t="s">
        <v>12</v>
      </c>
      <c r="E166" s="75">
        <f>SUM(E167:E168)</f>
        <v>3808.76337</v>
      </c>
      <c r="F166" s="75">
        <f>SUM(F167:F168)</f>
        <v>3808.61072</v>
      </c>
      <c r="G166" s="75">
        <f>SUM(G167:G168)</f>
        <v>3448.40154</v>
      </c>
      <c r="H166" s="75">
        <f>SUM(H167:H168)</f>
        <v>3448.40154</v>
      </c>
      <c r="I166" s="192"/>
    </row>
    <row r="167" spans="1:9" ht="12.75">
      <c r="A167" s="189"/>
      <c r="B167" s="157"/>
      <c r="C167" s="53" t="s">
        <v>14</v>
      </c>
      <c r="D167" s="4" t="s">
        <v>12</v>
      </c>
      <c r="E167" s="44">
        <v>1057.86337</v>
      </c>
      <c r="F167" s="44">
        <v>1057.71072</v>
      </c>
      <c r="G167" s="73">
        <v>2655.1</v>
      </c>
      <c r="H167" s="73">
        <v>2655.1</v>
      </c>
      <c r="I167" s="192"/>
    </row>
    <row r="168" spans="1:9" ht="12.75">
      <c r="A168" s="190"/>
      <c r="B168" s="158"/>
      <c r="C168" s="53" t="s">
        <v>15</v>
      </c>
      <c r="D168" s="4" t="s">
        <v>12</v>
      </c>
      <c r="E168" s="44">
        <v>2750.9</v>
      </c>
      <c r="F168" s="44">
        <v>2750.9</v>
      </c>
      <c r="G168" s="103">
        <v>793.30154</v>
      </c>
      <c r="H168" s="103">
        <v>793.30154</v>
      </c>
      <c r="I168" s="193"/>
    </row>
    <row r="169" spans="1:10" ht="48" customHeight="1">
      <c r="A169" s="188" t="s">
        <v>237</v>
      </c>
      <c r="B169" s="156" t="s">
        <v>402</v>
      </c>
      <c r="C169" s="53" t="s">
        <v>302</v>
      </c>
      <c r="D169" s="8" t="s">
        <v>83</v>
      </c>
      <c r="E169" s="44"/>
      <c r="F169" s="104"/>
      <c r="G169" s="105">
        <v>0</v>
      </c>
      <c r="H169" s="105">
        <v>0</v>
      </c>
      <c r="I169" s="177">
        <f>((H173/G173+H179/G179+H181/G181+H185/G185+H187/G187+H188/G188+H189/G189+H191/G191+H192/G192+H193/G193+H195/G195+H208/G208+H209/G209+H210/G210+H211/G211+H212/G212+H213/G213)/18)/(H214/G214)*100</f>
        <v>124.32511011712602</v>
      </c>
      <c r="J169" s="141"/>
    </row>
    <row r="170" spans="1:9" ht="30" customHeight="1">
      <c r="A170" s="189"/>
      <c r="B170" s="157"/>
      <c r="C170" s="53" t="s">
        <v>303</v>
      </c>
      <c r="D170" s="8" t="s">
        <v>83</v>
      </c>
      <c r="E170" s="44"/>
      <c r="F170" s="104"/>
      <c r="G170" s="105">
        <v>0</v>
      </c>
      <c r="H170" s="105">
        <v>0</v>
      </c>
      <c r="I170" s="178"/>
    </row>
    <row r="171" spans="1:9" ht="36" customHeight="1">
      <c r="A171" s="189"/>
      <c r="B171" s="157"/>
      <c r="C171" s="53" t="s">
        <v>304</v>
      </c>
      <c r="D171" s="4" t="s">
        <v>40</v>
      </c>
      <c r="E171" s="44"/>
      <c r="F171" s="104"/>
      <c r="G171" s="105">
        <v>0</v>
      </c>
      <c r="H171" s="105">
        <v>0</v>
      </c>
      <c r="I171" s="178"/>
    </row>
    <row r="172" spans="1:9" ht="25.5">
      <c r="A172" s="189"/>
      <c r="B172" s="157"/>
      <c r="C172" s="40" t="s">
        <v>305</v>
      </c>
      <c r="D172" s="4" t="s">
        <v>63</v>
      </c>
      <c r="E172" s="44"/>
      <c r="F172" s="104"/>
      <c r="G172" s="105">
        <v>0</v>
      </c>
      <c r="H172" s="105">
        <v>0</v>
      </c>
      <c r="I172" s="178"/>
    </row>
    <row r="173" spans="1:9" ht="36.75" customHeight="1">
      <c r="A173" s="189"/>
      <c r="B173" s="157"/>
      <c r="C173" s="51" t="s">
        <v>306</v>
      </c>
      <c r="D173" s="4" t="s">
        <v>47</v>
      </c>
      <c r="E173" s="4"/>
      <c r="F173" s="106"/>
      <c r="G173" s="3">
        <f>G174+G175</f>
        <v>105.7</v>
      </c>
      <c r="H173" s="3">
        <f>H174+H175</f>
        <v>89.9</v>
      </c>
      <c r="I173" s="178"/>
    </row>
    <row r="174" spans="1:9" ht="14.25" customHeight="1">
      <c r="A174" s="189"/>
      <c r="B174" s="157"/>
      <c r="C174" s="51" t="s">
        <v>89</v>
      </c>
      <c r="D174" s="4" t="s">
        <v>47</v>
      </c>
      <c r="E174" s="4"/>
      <c r="F174" s="106"/>
      <c r="G174" s="99">
        <v>105.7</v>
      </c>
      <c r="H174" s="99">
        <v>89.9</v>
      </c>
      <c r="I174" s="178"/>
    </row>
    <row r="175" spans="1:9" ht="14.25" customHeight="1">
      <c r="A175" s="189"/>
      <c r="B175" s="157"/>
      <c r="C175" s="51" t="s">
        <v>88</v>
      </c>
      <c r="D175" s="4" t="s">
        <v>47</v>
      </c>
      <c r="E175" s="4"/>
      <c r="F175" s="106"/>
      <c r="G175" s="99">
        <v>0</v>
      </c>
      <c r="H175" s="99">
        <v>0</v>
      </c>
      <c r="I175" s="178"/>
    </row>
    <row r="176" spans="1:9" ht="51.75" customHeight="1">
      <c r="A176" s="189"/>
      <c r="B176" s="157"/>
      <c r="C176" s="53" t="s">
        <v>307</v>
      </c>
      <c r="D176" s="4" t="s">
        <v>47</v>
      </c>
      <c r="E176" s="8"/>
      <c r="F176" s="107"/>
      <c r="G176" s="99">
        <v>0</v>
      </c>
      <c r="H176" s="99">
        <v>0</v>
      </c>
      <c r="I176" s="178"/>
    </row>
    <row r="177" spans="1:9" ht="25.5">
      <c r="A177" s="189"/>
      <c r="B177" s="157"/>
      <c r="C177" s="101" t="s">
        <v>308</v>
      </c>
      <c r="D177" s="4" t="s">
        <v>40</v>
      </c>
      <c r="E177" s="4"/>
      <c r="F177" s="106"/>
      <c r="G177" s="99">
        <v>0</v>
      </c>
      <c r="H177" s="99">
        <v>0</v>
      </c>
      <c r="I177" s="178"/>
    </row>
    <row r="178" spans="1:9" ht="30.75" customHeight="1">
      <c r="A178" s="189"/>
      <c r="B178" s="157"/>
      <c r="C178" s="101" t="s">
        <v>309</v>
      </c>
      <c r="D178" s="4" t="s">
        <v>40</v>
      </c>
      <c r="E178" s="4"/>
      <c r="F178" s="106"/>
      <c r="G178" s="99">
        <v>0</v>
      </c>
      <c r="H178" s="99">
        <v>0</v>
      </c>
      <c r="I178" s="178"/>
    </row>
    <row r="179" spans="1:9" ht="25.5">
      <c r="A179" s="189"/>
      <c r="B179" s="157"/>
      <c r="C179" s="101" t="s">
        <v>310</v>
      </c>
      <c r="D179" s="4" t="s">
        <v>84</v>
      </c>
      <c r="E179" s="4"/>
      <c r="F179" s="106"/>
      <c r="G179" s="102">
        <v>35</v>
      </c>
      <c r="H179" s="102">
        <v>38.6</v>
      </c>
      <c r="I179" s="178"/>
    </row>
    <row r="180" spans="1:9" ht="46.5" customHeight="1">
      <c r="A180" s="189"/>
      <c r="B180" s="157"/>
      <c r="C180" s="101" t="s">
        <v>311</v>
      </c>
      <c r="D180" s="4" t="s">
        <v>48</v>
      </c>
      <c r="E180" s="4"/>
      <c r="F180" s="106"/>
      <c r="G180" s="24">
        <v>0</v>
      </c>
      <c r="H180" s="24">
        <v>0</v>
      </c>
      <c r="I180" s="178"/>
    </row>
    <row r="181" spans="1:9" ht="29.25" customHeight="1">
      <c r="A181" s="189"/>
      <c r="B181" s="157"/>
      <c r="C181" s="101" t="s">
        <v>312</v>
      </c>
      <c r="D181" s="8" t="s">
        <v>67</v>
      </c>
      <c r="E181" s="4"/>
      <c r="F181" s="106"/>
      <c r="G181" s="99">
        <v>0.035</v>
      </c>
      <c r="H181" s="99">
        <v>0.036</v>
      </c>
      <c r="I181" s="178"/>
    </row>
    <row r="182" spans="1:9" ht="25.5">
      <c r="A182" s="189"/>
      <c r="B182" s="157"/>
      <c r="C182" s="101" t="s">
        <v>313</v>
      </c>
      <c r="D182" s="8" t="s">
        <v>67</v>
      </c>
      <c r="E182" s="4"/>
      <c r="F182" s="106"/>
      <c r="G182" s="99">
        <v>0</v>
      </c>
      <c r="H182" s="99">
        <v>0</v>
      </c>
      <c r="I182" s="178"/>
    </row>
    <row r="183" spans="1:9" ht="51">
      <c r="A183" s="189"/>
      <c r="B183" s="157"/>
      <c r="C183" s="101" t="s">
        <v>314</v>
      </c>
      <c r="D183" s="4" t="s">
        <v>48</v>
      </c>
      <c r="E183" s="4"/>
      <c r="F183" s="106"/>
      <c r="G183" s="99">
        <v>0</v>
      </c>
      <c r="H183" s="99">
        <v>0</v>
      </c>
      <c r="I183" s="178"/>
    </row>
    <row r="184" spans="1:17" s="5" customFormat="1" ht="16.5" customHeight="1">
      <c r="A184" s="189"/>
      <c r="B184" s="157"/>
      <c r="C184" s="101" t="s">
        <v>315</v>
      </c>
      <c r="D184" s="4" t="s">
        <v>48</v>
      </c>
      <c r="E184" s="4"/>
      <c r="F184" s="106"/>
      <c r="G184" s="99">
        <v>0</v>
      </c>
      <c r="H184" s="99">
        <v>0</v>
      </c>
      <c r="I184" s="178"/>
      <c r="J184" s="31"/>
      <c r="K184" s="31"/>
      <c r="L184" s="31"/>
      <c r="M184" s="31"/>
      <c r="N184" s="31"/>
      <c r="O184" s="31"/>
      <c r="P184" s="31"/>
      <c r="Q184" s="31"/>
    </row>
    <row r="185" spans="1:9" ht="25.5">
      <c r="A185" s="189"/>
      <c r="B185" s="157"/>
      <c r="C185" s="101" t="s">
        <v>316</v>
      </c>
      <c r="D185" s="4" t="s">
        <v>40</v>
      </c>
      <c r="E185" s="4"/>
      <c r="F185" s="106"/>
      <c r="G185" s="108">
        <v>6.88</v>
      </c>
      <c r="H185" s="108">
        <v>14.87</v>
      </c>
      <c r="I185" s="178"/>
    </row>
    <row r="186" spans="1:9" ht="51" customHeight="1">
      <c r="A186" s="189"/>
      <c r="B186" s="157"/>
      <c r="C186" s="101" t="s">
        <v>317</v>
      </c>
      <c r="D186" s="4" t="s">
        <v>40</v>
      </c>
      <c r="E186" s="4"/>
      <c r="F186" s="106"/>
      <c r="G186" s="25">
        <v>0</v>
      </c>
      <c r="H186" s="25">
        <v>0</v>
      </c>
      <c r="I186" s="178"/>
    </row>
    <row r="187" spans="1:9" ht="60.75" customHeight="1">
      <c r="A187" s="189"/>
      <c r="B187" s="157"/>
      <c r="C187" s="101" t="s">
        <v>318</v>
      </c>
      <c r="D187" s="4" t="s">
        <v>200</v>
      </c>
      <c r="E187" s="4"/>
      <c r="F187" s="106"/>
      <c r="G187" s="25">
        <v>91.1</v>
      </c>
      <c r="H187" s="25">
        <v>95.973</v>
      </c>
      <c r="I187" s="178"/>
    </row>
    <row r="188" spans="1:9" ht="42.75" customHeight="1">
      <c r="A188" s="189"/>
      <c r="B188" s="157"/>
      <c r="C188" s="101" t="s">
        <v>319</v>
      </c>
      <c r="D188" s="4" t="s">
        <v>40</v>
      </c>
      <c r="E188" s="4"/>
      <c r="F188" s="106"/>
      <c r="G188" s="25">
        <v>5.12</v>
      </c>
      <c r="H188" s="21">
        <v>23</v>
      </c>
      <c r="I188" s="178"/>
    </row>
    <row r="189" spans="1:9" ht="25.5">
      <c r="A189" s="189"/>
      <c r="B189" s="157"/>
      <c r="C189" s="101" t="s">
        <v>320</v>
      </c>
      <c r="D189" s="4" t="s">
        <v>49</v>
      </c>
      <c r="E189" s="4"/>
      <c r="F189" s="106"/>
      <c r="G189" s="25">
        <v>2335.4</v>
      </c>
      <c r="H189" s="25">
        <v>2163.6</v>
      </c>
      <c r="I189" s="178"/>
    </row>
    <row r="190" spans="1:9" ht="27" customHeight="1">
      <c r="A190" s="189"/>
      <c r="B190" s="157"/>
      <c r="C190" s="101" t="s">
        <v>321</v>
      </c>
      <c r="D190" s="4" t="s">
        <v>49</v>
      </c>
      <c r="E190" s="4"/>
      <c r="F190" s="106"/>
      <c r="G190" s="25">
        <v>0</v>
      </c>
      <c r="H190" s="25">
        <v>0</v>
      </c>
      <c r="I190" s="178"/>
    </row>
    <row r="191" spans="1:9" ht="51">
      <c r="A191" s="189"/>
      <c r="B191" s="157"/>
      <c r="C191" s="101" t="s">
        <v>322</v>
      </c>
      <c r="D191" s="4" t="s">
        <v>50</v>
      </c>
      <c r="E191" s="4"/>
      <c r="F191" s="106"/>
      <c r="G191" s="25">
        <v>2199</v>
      </c>
      <c r="H191" s="25">
        <v>2301</v>
      </c>
      <c r="I191" s="178"/>
    </row>
    <row r="192" spans="1:9" ht="51" customHeight="1">
      <c r="A192" s="189"/>
      <c r="B192" s="157"/>
      <c r="C192" s="101" t="s">
        <v>323</v>
      </c>
      <c r="D192" s="4" t="s">
        <v>49</v>
      </c>
      <c r="E192" s="4"/>
      <c r="F192" s="106"/>
      <c r="G192" s="25">
        <v>2960.4</v>
      </c>
      <c r="H192" s="25">
        <v>2960.6</v>
      </c>
      <c r="I192" s="178"/>
    </row>
    <row r="193" spans="1:9" ht="63.75">
      <c r="A193" s="189"/>
      <c r="B193" s="157"/>
      <c r="C193" s="101" t="s">
        <v>324</v>
      </c>
      <c r="D193" s="4" t="s">
        <v>50</v>
      </c>
      <c r="E193" s="4"/>
      <c r="F193" s="106"/>
      <c r="G193" s="25">
        <v>600</v>
      </c>
      <c r="H193" s="25">
        <v>600</v>
      </c>
      <c r="I193" s="178"/>
    </row>
    <row r="194" spans="1:9" ht="38.25">
      <c r="A194" s="189"/>
      <c r="B194" s="157"/>
      <c r="C194" s="101" t="s">
        <v>325</v>
      </c>
      <c r="D194" s="4" t="s">
        <v>50</v>
      </c>
      <c r="E194" s="4"/>
      <c r="F194" s="106"/>
      <c r="G194" s="25">
        <v>0</v>
      </c>
      <c r="H194" s="25">
        <v>0</v>
      </c>
      <c r="I194" s="178"/>
    </row>
    <row r="195" spans="1:9" ht="51">
      <c r="A195" s="189"/>
      <c r="B195" s="157"/>
      <c r="C195" s="101" t="s">
        <v>326</v>
      </c>
      <c r="D195" s="4"/>
      <c r="E195" s="4"/>
      <c r="F195" s="106"/>
      <c r="G195" s="20">
        <f>G196+G197+G198</f>
        <v>12</v>
      </c>
      <c r="H195" s="20">
        <f>H196+H197+H198</f>
        <v>13</v>
      </c>
      <c r="I195" s="178"/>
    </row>
    <row r="196" spans="1:9" ht="12.75">
      <c r="A196" s="189"/>
      <c r="B196" s="157"/>
      <c r="C196" s="101" t="s">
        <v>85</v>
      </c>
      <c r="D196" s="4"/>
      <c r="E196" s="4"/>
      <c r="F196" s="106"/>
      <c r="G196" s="25">
        <v>7</v>
      </c>
      <c r="H196" s="25">
        <v>8</v>
      </c>
      <c r="I196" s="178"/>
    </row>
    <row r="197" spans="1:9" ht="12.75">
      <c r="A197" s="189"/>
      <c r="B197" s="157"/>
      <c r="C197" s="101" t="s">
        <v>86</v>
      </c>
      <c r="D197" s="4"/>
      <c r="E197" s="4"/>
      <c r="F197" s="106"/>
      <c r="G197" s="25">
        <v>5</v>
      </c>
      <c r="H197" s="25">
        <v>5</v>
      </c>
      <c r="I197" s="178"/>
    </row>
    <row r="198" spans="1:9" ht="12.75">
      <c r="A198" s="189"/>
      <c r="B198" s="157"/>
      <c r="C198" s="101" t="s">
        <v>87</v>
      </c>
      <c r="D198" s="4"/>
      <c r="E198" s="4"/>
      <c r="F198" s="106"/>
      <c r="G198" s="25">
        <v>0</v>
      </c>
      <c r="H198" s="25">
        <v>0</v>
      </c>
      <c r="I198" s="178"/>
    </row>
    <row r="199" spans="1:9" ht="38.25">
      <c r="A199" s="189"/>
      <c r="B199" s="157"/>
      <c r="C199" s="101" t="s">
        <v>327</v>
      </c>
      <c r="D199" s="4" t="s">
        <v>90</v>
      </c>
      <c r="E199" s="4"/>
      <c r="F199" s="106"/>
      <c r="G199" s="25">
        <v>0</v>
      </c>
      <c r="H199" s="25">
        <v>0</v>
      </c>
      <c r="I199" s="178"/>
    </row>
    <row r="200" spans="1:9" ht="38.25" customHeight="1">
      <c r="A200" s="189"/>
      <c r="B200" s="157"/>
      <c r="C200" s="101" t="s">
        <v>328</v>
      </c>
      <c r="D200" s="4" t="s">
        <v>91</v>
      </c>
      <c r="E200" s="4"/>
      <c r="F200" s="106"/>
      <c r="G200" s="25">
        <v>0</v>
      </c>
      <c r="H200" s="25">
        <v>0</v>
      </c>
      <c r="I200" s="178"/>
    </row>
    <row r="201" spans="1:9" ht="25.5">
      <c r="A201" s="189"/>
      <c r="B201" s="157"/>
      <c r="C201" s="101" t="s">
        <v>92</v>
      </c>
      <c r="D201" s="4" t="s">
        <v>91</v>
      </c>
      <c r="E201" s="4"/>
      <c r="F201" s="106"/>
      <c r="G201" s="25">
        <v>0</v>
      </c>
      <c r="H201" s="25">
        <v>0</v>
      </c>
      <c r="I201" s="178"/>
    </row>
    <row r="202" spans="1:9" ht="26.25" customHeight="1">
      <c r="A202" s="189"/>
      <c r="B202" s="157"/>
      <c r="C202" s="101" t="s">
        <v>329</v>
      </c>
      <c r="D202" s="4" t="s">
        <v>40</v>
      </c>
      <c r="E202" s="4"/>
      <c r="F202" s="106"/>
      <c r="G202" s="25">
        <v>0</v>
      </c>
      <c r="H202" s="25">
        <v>0</v>
      </c>
      <c r="I202" s="178"/>
    </row>
    <row r="203" spans="1:9" ht="25.5">
      <c r="A203" s="189"/>
      <c r="B203" s="157"/>
      <c r="C203" s="101" t="s">
        <v>330</v>
      </c>
      <c r="D203" s="4" t="s">
        <v>40</v>
      </c>
      <c r="E203" s="4"/>
      <c r="F203" s="106"/>
      <c r="G203" s="25">
        <v>0</v>
      </c>
      <c r="H203" s="25">
        <v>0</v>
      </c>
      <c r="I203" s="178"/>
    </row>
    <row r="204" spans="1:9" ht="51">
      <c r="A204" s="189"/>
      <c r="B204" s="157"/>
      <c r="C204" s="101" t="s">
        <v>331</v>
      </c>
      <c r="D204" s="4" t="s">
        <v>41</v>
      </c>
      <c r="E204" s="4"/>
      <c r="F204" s="106"/>
      <c r="G204" s="25">
        <v>0</v>
      </c>
      <c r="H204" s="25">
        <v>0</v>
      </c>
      <c r="I204" s="178"/>
    </row>
    <row r="205" spans="1:9" ht="79.5" customHeight="1">
      <c r="A205" s="189"/>
      <c r="B205" s="157"/>
      <c r="C205" s="101" t="s">
        <v>332</v>
      </c>
      <c r="D205" s="4" t="s">
        <v>41</v>
      </c>
      <c r="E205" s="4"/>
      <c r="F205" s="106"/>
      <c r="G205" s="25">
        <v>0</v>
      </c>
      <c r="H205" s="25">
        <v>0</v>
      </c>
      <c r="I205" s="178"/>
    </row>
    <row r="206" spans="1:9" ht="46.5" customHeight="1">
      <c r="A206" s="189"/>
      <c r="B206" s="157"/>
      <c r="C206" s="101" t="s">
        <v>333</v>
      </c>
      <c r="D206" s="4" t="s">
        <v>41</v>
      </c>
      <c r="E206" s="4"/>
      <c r="F206" s="106"/>
      <c r="G206" s="25">
        <v>0</v>
      </c>
      <c r="H206" s="25">
        <v>0</v>
      </c>
      <c r="I206" s="178"/>
    </row>
    <row r="207" spans="1:9" ht="73.5" customHeight="1">
      <c r="A207" s="189"/>
      <c r="B207" s="157"/>
      <c r="C207" s="101" t="s">
        <v>334</v>
      </c>
      <c r="D207" s="4" t="s">
        <v>32</v>
      </c>
      <c r="E207" s="4"/>
      <c r="F207" s="106"/>
      <c r="G207" s="25">
        <v>5</v>
      </c>
      <c r="H207" s="25">
        <v>0</v>
      </c>
      <c r="I207" s="178"/>
    </row>
    <row r="208" spans="1:9" ht="99" customHeight="1">
      <c r="A208" s="189"/>
      <c r="B208" s="157"/>
      <c r="C208" s="101" t="s">
        <v>335</v>
      </c>
      <c r="D208" s="4" t="s">
        <v>41</v>
      </c>
      <c r="E208" s="4"/>
      <c r="F208" s="106"/>
      <c r="G208" s="25">
        <v>3</v>
      </c>
      <c r="H208" s="25">
        <v>3</v>
      </c>
      <c r="I208" s="178"/>
    </row>
    <row r="209" spans="1:9" ht="58.5" customHeight="1">
      <c r="A209" s="189"/>
      <c r="B209" s="157"/>
      <c r="C209" s="101" t="s">
        <v>336</v>
      </c>
      <c r="D209" s="4" t="s">
        <v>41</v>
      </c>
      <c r="E209" s="4"/>
      <c r="F209" s="106"/>
      <c r="G209" s="25">
        <v>1</v>
      </c>
      <c r="H209" s="25">
        <v>1</v>
      </c>
      <c r="I209" s="178"/>
    </row>
    <row r="210" spans="1:9" ht="51" customHeight="1">
      <c r="A210" s="189"/>
      <c r="B210" s="157"/>
      <c r="C210" s="101" t="s">
        <v>337</v>
      </c>
      <c r="D210" s="4" t="s">
        <v>134</v>
      </c>
      <c r="E210" s="4"/>
      <c r="F210" s="106"/>
      <c r="G210" s="25">
        <v>54</v>
      </c>
      <c r="H210" s="25">
        <v>63.9</v>
      </c>
      <c r="I210" s="178"/>
    </row>
    <row r="211" spans="1:9" ht="41.25" customHeight="1">
      <c r="A211" s="189"/>
      <c r="B211" s="157"/>
      <c r="C211" s="101" t="s">
        <v>338</v>
      </c>
      <c r="D211" s="4" t="s">
        <v>41</v>
      </c>
      <c r="E211" s="4"/>
      <c r="F211" s="106"/>
      <c r="G211" s="25">
        <v>20</v>
      </c>
      <c r="H211" s="25">
        <v>44</v>
      </c>
      <c r="I211" s="178"/>
    </row>
    <row r="212" spans="1:9" ht="102" customHeight="1">
      <c r="A212" s="189"/>
      <c r="B212" s="157"/>
      <c r="C212" s="101" t="s">
        <v>339</v>
      </c>
      <c r="D212" s="4" t="s">
        <v>41</v>
      </c>
      <c r="E212" s="4"/>
      <c r="F212" s="106"/>
      <c r="G212" s="25">
        <v>4</v>
      </c>
      <c r="H212" s="25">
        <v>1</v>
      </c>
      <c r="I212" s="178"/>
    </row>
    <row r="213" spans="1:9" ht="84" customHeight="1">
      <c r="A213" s="189"/>
      <c r="B213" s="157"/>
      <c r="C213" s="101" t="s">
        <v>340</v>
      </c>
      <c r="D213" s="4" t="s">
        <v>41</v>
      </c>
      <c r="E213" s="4"/>
      <c r="F213" s="106"/>
      <c r="G213" s="25">
        <v>3</v>
      </c>
      <c r="H213" s="25">
        <v>3</v>
      </c>
      <c r="I213" s="178"/>
    </row>
    <row r="214" spans="1:9" ht="15.75" customHeight="1">
      <c r="A214" s="189"/>
      <c r="B214" s="157"/>
      <c r="C214" s="109" t="s">
        <v>19</v>
      </c>
      <c r="D214" s="3" t="s">
        <v>12</v>
      </c>
      <c r="E214" s="69">
        <f>SUM(E215:E216)</f>
        <v>4288.926</v>
      </c>
      <c r="F214" s="69">
        <f>SUM(F215:F216)</f>
        <v>4288.9244</v>
      </c>
      <c r="G214" s="69">
        <f>SUM(G215:G216)</f>
        <v>3537.817</v>
      </c>
      <c r="H214" s="69">
        <f>SUM(H215:H216)</f>
        <v>3537.817</v>
      </c>
      <c r="I214" s="178"/>
    </row>
    <row r="215" spans="1:9" ht="13.5" customHeight="1">
      <c r="A215" s="189"/>
      <c r="B215" s="157"/>
      <c r="C215" s="30" t="s">
        <v>14</v>
      </c>
      <c r="D215" s="4" t="s">
        <v>12</v>
      </c>
      <c r="E215" s="44">
        <v>0.746</v>
      </c>
      <c r="F215" s="44">
        <v>0.746</v>
      </c>
      <c r="G215" s="44">
        <v>3514.83754</v>
      </c>
      <c r="H215" s="44">
        <v>3514.83754</v>
      </c>
      <c r="I215" s="178"/>
    </row>
    <row r="216" spans="1:9" ht="15" customHeight="1">
      <c r="A216" s="190"/>
      <c r="B216" s="158"/>
      <c r="C216" s="30" t="s">
        <v>15</v>
      </c>
      <c r="D216" s="4" t="s">
        <v>12</v>
      </c>
      <c r="E216" s="44">
        <v>4288.18</v>
      </c>
      <c r="F216" s="44">
        <v>4288.1784</v>
      </c>
      <c r="G216" s="44">
        <v>22.97946</v>
      </c>
      <c r="H216" s="44">
        <v>22.97946</v>
      </c>
      <c r="I216" s="179"/>
    </row>
    <row r="217" spans="1:10" ht="38.25">
      <c r="A217" s="162">
        <v>18</v>
      </c>
      <c r="B217" s="156" t="s">
        <v>297</v>
      </c>
      <c r="C217" s="40" t="s">
        <v>149</v>
      </c>
      <c r="D217" s="4" t="s">
        <v>40</v>
      </c>
      <c r="E217" s="45"/>
      <c r="F217" s="45"/>
      <c r="G217" s="23">
        <v>47</v>
      </c>
      <c r="H217" s="60">
        <v>47.2</v>
      </c>
      <c r="I217" s="159">
        <f>((H217/G217+H218/G218+H219/G219+H220/G220+H221/G221)/5)/(H222/G222)*100</f>
        <v>80.33690394539835</v>
      </c>
      <c r="J217" s="141"/>
    </row>
    <row r="218" spans="1:10" ht="38.25">
      <c r="A218" s="163"/>
      <c r="B218" s="157"/>
      <c r="C218" s="40" t="s">
        <v>150</v>
      </c>
      <c r="D218" s="106" t="s">
        <v>36</v>
      </c>
      <c r="E218" s="110"/>
      <c r="F218" s="45"/>
      <c r="G218" s="4">
        <v>292</v>
      </c>
      <c r="H218" s="4">
        <v>259</v>
      </c>
      <c r="I218" s="160"/>
      <c r="J218" s="141"/>
    </row>
    <row r="219" spans="1:10" ht="66" customHeight="1">
      <c r="A219" s="163"/>
      <c r="B219" s="157"/>
      <c r="C219" s="40" t="s">
        <v>151</v>
      </c>
      <c r="D219" s="106" t="s">
        <v>32</v>
      </c>
      <c r="E219" s="110"/>
      <c r="F219" s="45"/>
      <c r="G219" s="4">
        <v>195</v>
      </c>
      <c r="H219" s="4">
        <v>0</v>
      </c>
      <c r="I219" s="160"/>
      <c r="J219" s="141"/>
    </row>
    <row r="220" spans="1:10" ht="25.5">
      <c r="A220" s="163"/>
      <c r="B220" s="157"/>
      <c r="C220" s="40" t="s">
        <v>152</v>
      </c>
      <c r="D220" s="106" t="s">
        <v>36</v>
      </c>
      <c r="E220" s="110"/>
      <c r="F220" s="45"/>
      <c r="G220" s="4">
        <v>610</v>
      </c>
      <c r="H220" s="4">
        <v>660</v>
      </c>
      <c r="I220" s="160"/>
      <c r="J220" s="141"/>
    </row>
    <row r="221" spans="1:9" ht="38.25">
      <c r="A221" s="163"/>
      <c r="B221" s="157"/>
      <c r="C221" s="40" t="s">
        <v>153</v>
      </c>
      <c r="D221" s="106" t="s">
        <v>32</v>
      </c>
      <c r="E221" s="110"/>
      <c r="F221" s="45"/>
      <c r="G221" s="4">
        <v>275</v>
      </c>
      <c r="H221" s="4">
        <v>287</v>
      </c>
      <c r="I221" s="160"/>
    </row>
    <row r="222" spans="1:9" ht="12.75">
      <c r="A222" s="163"/>
      <c r="B222" s="157"/>
      <c r="C222" s="54" t="s">
        <v>23</v>
      </c>
      <c r="D222" s="18" t="s">
        <v>12</v>
      </c>
      <c r="E222" s="3">
        <f>SUM(E223:E225)</f>
        <v>34233.31645</v>
      </c>
      <c r="F222" s="3">
        <f>SUM(F223:F225)</f>
        <v>34233.31645</v>
      </c>
      <c r="G222" s="62">
        <f>SUM(G223:G225)</f>
        <v>39766.03415</v>
      </c>
      <c r="H222" s="62">
        <f>SUM(H223:H225)</f>
        <v>39766.03415</v>
      </c>
      <c r="I222" s="160"/>
    </row>
    <row r="223" spans="1:9" ht="12.75">
      <c r="A223" s="163"/>
      <c r="B223" s="157"/>
      <c r="C223" s="111" t="s">
        <v>14</v>
      </c>
      <c r="D223" s="4" t="s">
        <v>12</v>
      </c>
      <c r="E223" s="44">
        <v>161.64266</v>
      </c>
      <c r="F223" s="44">
        <v>161.64266</v>
      </c>
      <c r="G223" s="64">
        <v>0</v>
      </c>
      <c r="H223" s="64">
        <v>0</v>
      </c>
      <c r="I223" s="160"/>
    </row>
    <row r="224" spans="1:9" ht="14.25" customHeight="1">
      <c r="A224" s="163"/>
      <c r="B224" s="157"/>
      <c r="C224" s="43" t="s">
        <v>15</v>
      </c>
      <c r="D224" s="4" t="s">
        <v>12</v>
      </c>
      <c r="E224" s="44">
        <v>34071.67379</v>
      </c>
      <c r="F224" s="44">
        <v>34071.67379</v>
      </c>
      <c r="G224" s="58">
        <v>39766.03415</v>
      </c>
      <c r="H224" s="58">
        <v>39766.03415</v>
      </c>
      <c r="I224" s="160"/>
    </row>
    <row r="225" spans="1:9" ht="13.5" customHeight="1">
      <c r="A225" s="164"/>
      <c r="B225" s="158"/>
      <c r="C225" s="2" t="s">
        <v>13</v>
      </c>
      <c r="D225" s="4" t="s">
        <v>12</v>
      </c>
      <c r="E225" s="44">
        <v>0</v>
      </c>
      <c r="F225" s="44">
        <v>0</v>
      </c>
      <c r="G225" s="44">
        <v>0</v>
      </c>
      <c r="H225" s="44">
        <v>0</v>
      </c>
      <c r="I225" s="161"/>
    </row>
    <row r="226" spans="1:10" ht="27.75" customHeight="1">
      <c r="A226" s="162">
        <v>19</v>
      </c>
      <c r="B226" s="156" t="s">
        <v>403</v>
      </c>
      <c r="C226" s="185" t="s">
        <v>268</v>
      </c>
      <c r="D226" s="186"/>
      <c r="E226" s="186"/>
      <c r="F226" s="186"/>
      <c r="G226" s="186"/>
      <c r="H226" s="187"/>
      <c r="I226" s="159">
        <f>((H227/G227+H228/G228+H229/G229+G230/H230+H235/G235+H236/G236+G237/H237)/7)/(H241/G241)*100</f>
        <v>96.6620230352482</v>
      </c>
      <c r="J226" s="141"/>
    </row>
    <row r="227" spans="1:9" ht="42" customHeight="1">
      <c r="A227" s="163"/>
      <c r="B227" s="157"/>
      <c r="C227" s="40" t="s">
        <v>109</v>
      </c>
      <c r="D227" s="8" t="s">
        <v>110</v>
      </c>
      <c r="E227" s="45"/>
      <c r="F227" s="45"/>
      <c r="G227" s="4">
        <v>1</v>
      </c>
      <c r="H227" s="4">
        <v>1</v>
      </c>
      <c r="I227" s="160"/>
    </row>
    <row r="228" spans="1:9" ht="52.5" customHeight="1">
      <c r="A228" s="163"/>
      <c r="B228" s="157"/>
      <c r="C228" s="40" t="s">
        <v>269</v>
      </c>
      <c r="D228" s="8" t="s">
        <v>36</v>
      </c>
      <c r="E228" s="45"/>
      <c r="F228" s="45"/>
      <c r="G228" s="4">
        <v>14</v>
      </c>
      <c r="H228" s="4">
        <v>14</v>
      </c>
      <c r="I228" s="160"/>
    </row>
    <row r="229" spans="1:9" ht="52.5" customHeight="1">
      <c r="A229" s="163"/>
      <c r="B229" s="157"/>
      <c r="C229" s="40" t="s">
        <v>270</v>
      </c>
      <c r="D229" s="8" t="s">
        <v>271</v>
      </c>
      <c r="E229" s="45"/>
      <c r="F229" s="45"/>
      <c r="G229" s="4">
        <v>263.9</v>
      </c>
      <c r="H229" s="4">
        <v>294.7</v>
      </c>
      <c r="I229" s="160"/>
    </row>
    <row r="230" spans="1:9" ht="52.5" customHeight="1">
      <c r="A230" s="163"/>
      <c r="B230" s="157"/>
      <c r="C230" s="40" t="s">
        <v>272</v>
      </c>
      <c r="D230" s="8" t="s">
        <v>40</v>
      </c>
      <c r="E230" s="45"/>
      <c r="F230" s="45"/>
      <c r="G230" s="4">
        <v>1.58</v>
      </c>
      <c r="H230" s="4">
        <v>1.44</v>
      </c>
      <c r="I230" s="160"/>
    </row>
    <row r="231" spans="1:9" ht="15" customHeight="1">
      <c r="A231" s="163"/>
      <c r="B231" s="157"/>
      <c r="C231" s="27" t="s">
        <v>19</v>
      </c>
      <c r="D231" s="8" t="s">
        <v>3</v>
      </c>
      <c r="E231" s="91"/>
      <c r="F231" s="91"/>
      <c r="G231" s="75">
        <f>SUM(G232:G233)</f>
        <v>3397.534</v>
      </c>
      <c r="H231" s="75">
        <f>SUM(H232:H233)</f>
        <v>3340.59971</v>
      </c>
      <c r="I231" s="160"/>
    </row>
    <row r="232" spans="1:9" ht="15.75" customHeight="1">
      <c r="A232" s="163"/>
      <c r="B232" s="157"/>
      <c r="C232" s="112" t="s">
        <v>14</v>
      </c>
      <c r="D232" s="8" t="s">
        <v>3</v>
      </c>
      <c r="E232" s="112"/>
      <c r="F232" s="112"/>
      <c r="G232" s="64">
        <v>89.232</v>
      </c>
      <c r="H232" s="64">
        <v>32.29771</v>
      </c>
      <c r="I232" s="160"/>
    </row>
    <row r="233" spans="1:9" ht="15.75" customHeight="1">
      <c r="A233" s="163"/>
      <c r="B233" s="157"/>
      <c r="C233" s="51" t="s">
        <v>15</v>
      </c>
      <c r="D233" s="8" t="s">
        <v>3</v>
      </c>
      <c r="E233" s="91"/>
      <c r="F233" s="91"/>
      <c r="G233" s="8">
        <v>3308.302</v>
      </c>
      <c r="H233" s="8">
        <v>3308.302</v>
      </c>
      <c r="I233" s="160"/>
    </row>
    <row r="234" spans="1:9" ht="29.25" customHeight="1">
      <c r="A234" s="163"/>
      <c r="B234" s="157"/>
      <c r="C234" s="185" t="s">
        <v>273</v>
      </c>
      <c r="D234" s="186"/>
      <c r="E234" s="186"/>
      <c r="F234" s="186"/>
      <c r="G234" s="186"/>
      <c r="H234" s="187"/>
      <c r="I234" s="160"/>
    </row>
    <row r="235" spans="1:9" ht="81" customHeight="1">
      <c r="A235" s="163"/>
      <c r="B235" s="157"/>
      <c r="C235" s="40" t="s">
        <v>274</v>
      </c>
      <c r="D235" s="4" t="s">
        <v>40</v>
      </c>
      <c r="E235" s="45"/>
      <c r="F235" s="45"/>
      <c r="G235" s="4">
        <v>100</v>
      </c>
      <c r="H235" s="4">
        <v>100</v>
      </c>
      <c r="I235" s="160"/>
    </row>
    <row r="236" spans="1:9" ht="27.75" customHeight="1">
      <c r="A236" s="163"/>
      <c r="B236" s="157"/>
      <c r="C236" s="40" t="s">
        <v>275</v>
      </c>
      <c r="D236" s="4" t="s">
        <v>40</v>
      </c>
      <c r="E236" s="45"/>
      <c r="F236" s="45"/>
      <c r="G236" s="4">
        <v>46</v>
      </c>
      <c r="H236" s="4">
        <v>25</v>
      </c>
      <c r="I236" s="160"/>
    </row>
    <row r="237" spans="1:9" ht="30.75" customHeight="1">
      <c r="A237" s="163"/>
      <c r="B237" s="157"/>
      <c r="C237" s="40" t="s">
        <v>276</v>
      </c>
      <c r="D237" s="4" t="s">
        <v>40</v>
      </c>
      <c r="E237" s="45"/>
      <c r="F237" s="45"/>
      <c r="G237" s="4">
        <v>30</v>
      </c>
      <c r="H237" s="4">
        <v>30</v>
      </c>
      <c r="I237" s="160"/>
    </row>
    <row r="238" spans="1:9" ht="12.75">
      <c r="A238" s="163"/>
      <c r="B238" s="157"/>
      <c r="C238" s="68" t="s">
        <v>23</v>
      </c>
      <c r="D238" s="18" t="s">
        <v>12</v>
      </c>
      <c r="E238" s="3">
        <v>40616.54177</v>
      </c>
      <c r="F238" s="3">
        <v>40616.54177</v>
      </c>
      <c r="G238" s="69">
        <f>G239+G240</f>
        <v>39740.864270000005</v>
      </c>
      <c r="H238" s="69">
        <f>H239+H240</f>
        <v>39740.864270000005</v>
      </c>
      <c r="I238" s="160"/>
    </row>
    <row r="239" spans="1:9" ht="12.75">
      <c r="A239" s="163"/>
      <c r="B239" s="157"/>
      <c r="C239" s="112" t="s">
        <v>14</v>
      </c>
      <c r="D239" s="106" t="s">
        <v>12</v>
      </c>
      <c r="E239" s="3"/>
      <c r="F239" s="3"/>
      <c r="G239" s="76">
        <v>1781.8</v>
      </c>
      <c r="H239" s="76">
        <v>1781.8</v>
      </c>
      <c r="I239" s="160"/>
    </row>
    <row r="240" spans="1:9" ht="12.75">
      <c r="A240" s="163"/>
      <c r="B240" s="157"/>
      <c r="C240" s="51" t="s">
        <v>15</v>
      </c>
      <c r="D240" s="106" t="s">
        <v>12</v>
      </c>
      <c r="E240" s="51"/>
      <c r="F240" s="51"/>
      <c r="G240" s="76">
        <v>37959.06427</v>
      </c>
      <c r="H240" s="76">
        <v>37959.06427</v>
      </c>
      <c r="I240" s="160"/>
    </row>
    <row r="241" spans="1:9" ht="12.75">
      <c r="A241" s="164"/>
      <c r="B241" s="158"/>
      <c r="C241" s="27" t="s">
        <v>205</v>
      </c>
      <c r="D241" s="8" t="s">
        <v>3</v>
      </c>
      <c r="E241" s="51"/>
      <c r="F241" s="51"/>
      <c r="G241" s="69">
        <f>G231+G238</f>
        <v>43138.398270000005</v>
      </c>
      <c r="H241" s="69">
        <f>H231+H238</f>
        <v>43081.46398000001</v>
      </c>
      <c r="I241" s="161"/>
    </row>
    <row r="242" spans="1:10" ht="65.25" customHeight="1">
      <c r="A242" s="169">
        <v>20</v>
      </c>
      <c r="B242" s="170" t="s">
        <v>413</v>
      </c>
      <c r="C242" s="40" t="s">
        <v>60</v>
      </c>
      <c r="D242" s="44" t="s">
        <v>61</v>
      </c>
      <c r="E242" s="108"/>
      <c r="F242" s="108"/>
      <c r="G242" s="108">
        <v>15158.1</v>
      </c>
      <c r="H242" s="108">
        <v>15158.1</v>
      </c>
      <c r="I242" s="159">
        <f>((H242/G242)/1)/(H243/G243)*100</f>
        <v>100</v>
      </c>
      <c r="J242" s="141"/>
    </row>
    <row r="243" spans="1:9" ht="12.75">
      <c r="A243" s="169"/>
      <c r="B243" s="170"/>
      <c r="C243" s="54" t="s">
        <v>23</v>
      </c>
      <c r="D243" s="3" t="s">
        <v>12</v>
      </c>
      <c r="E243" s="62">
        <f>E244</f>
        <v>1000.78769</v>
      </c>
      <c r="F243" s="62">
        <f>F244</f>
        <v>1000.78769</v>
      </c>
      <c r="G243" s="57">
        <f>G244</f>
        <v>281.40592</v>
      </c>
      <c r="H243" s="57">
        <f>H244</f>
        <v>281.40592</v>
      </c>
      <c r="I243" s="160"/>
    </row>
    <row r="244" spans="1:10" ht="51.75" customHeight="1">
      <c r="A244" s="169"/>
      <c r="B244" s="170"/>
      <c r="C244" s="40" t="s">
        <v>15</v>
      </c>
      <c r="D244" s="4" t="s">
        <v>12</v>
      </c>
      <c r="E244" s="44">
        <v>1000.78769</v>
      </c>
      <c r="F244" s="44">
        <v>1000.78769</v>
      </c>
      <c r="G244" s="65">
        <v>281.40592</v>
      </c>
      <c r="H244" s="65">
        <v>281.40592</v>
      </c>
      <c r="I244" s="161"/>
      <c r="J244" s="142"/>
    </row>
    <row r="245" spans="1:10" ht="38.25">
      <c r="A245" s="163">
        <v>21</v>
      </c>
      <c r="B245" s="156" t="s">
        <v>258</v>
      </c>
      <c r="C245" s="40" t="s">
        <v>253</v>
      </c>
      <c r="D245" s="4" t="s">
        <v>32</v>
      </c>
      <c r="E245" s="44"/>
      <c r="F245" s="44"/>
      <c r="G245" s="102">
        <v>0</v>
      </c>
      <c r="H245" s="102">
        <v>0</v>
      </c>
      <c r="I245" s="159">
        <f>((+H247/G247+H248/G248+H249/G249)/3)/(H250/G250)*100</f>
        <v>100</v>
      </c>
      <c r="J245" s="144"/>
    </row>
    <row r="246" spans="1:10" ht="38.25">
      <c r="A246" s="163"/>
      <c r="B246" s="157"/>
      <c r="C246" s="40" t="s">
        <v>254</v>
      </c>
      <c r="D246" s="4" t="s">
        <v>32</v>
      </c>
      <c r="E246" s="44"/>
      <c r="F246" s="44"/>
      <c r="G246" s="102">
        <v>0</v>
      </c>
      <c r="H246" s="102">
        <v>0</v>
      </c>
      <c r="I246" s="160"/>
      <c r="J246" s="142"/>
    </row>
    <row r="247" spans="1:10" ht="52.5" customHeight="1">
      <c r="A247" s="163"/>
      <c r="B247" s="157"/>
      <c r="C247" s="40" t="s">
        <v>255</v>
      </c>
      <c r="D247" s="4" t="s">
        <v>41</v>
      </c>
      <c r="E247" s="44"/>
      <c r="F247" s="44"/>
      <c r="G247" s="102">
        <v>12</v>
      </c>
      <c r="H247" s="102">
        <v>12</v>
      </c>
      <c r="I247" s="160"/>
      <c r="J247" s="142"/>
    </row>
    <row r="248" spans="1:9" ht="105" customHeight="1">
      <c r="A248" s="163"/>
      <c r="B248" s="157"/>
      <c r="C248" s="40" t="s">
        <v>256</v>
      </c>
      <c r="D248" s="4" t="s">
        <v>41</v>
      </c>
      <c r="E248" s="45"/>
      <c r="F248" s="45"/>
      <c r="G248" s="102">
        <v>12</v>
      </c>
      <c r="H248" s="102">
        <v>12</v>
      </c>
      <c r="I248" s="160"/>
    </row>
    <row r="249" spans="1:9" ht="69" customHeight="1">
      <c r="A249" s="163"/>
      <c r="B249" s="157"/>
      <c r="C249" s="40" t="s">
        <v>257</v>
      </c>
      <c r="D249" s="4" t="s">
        <v>41</v>
      </c>
      <c r="E249" s="45"/>
      <c r="F249" s="45"/>
      <c r="G249" s="102">
        <v>100</v>
      </c>
      <c r="H249" s="102">
        <v>100</v>
      </c>
      <c r="I249" s="160"/>
    </row>
    <row r="250" spans="1:9" ht="12.75">
      <c r="A250" s="163"/>
      <c r="B250" s="157"/>
      <c r="C250" s="54" t="s">
        <v>24</v>
      </c>
      <c r="D250" s="3" t="s">
        <v>12</v>
      </c>
      <c r="E250" s="62">
        <f>E251</f>
        <v>4335.08152</v>
      </c>
      <c r="F250" s="62">
        <f>F251</f>
        <v>4273.90069</v>
      </c>
      <c r="G250" s="62">
        <f>G251</f>
        <v>6743.84057</v>
      </c>
      <c r="H250" s="62">
        <f>H251</f>
        <v>6743.84057</v>
      </c>
      <c r="I250" s="160"/>
    </row>
    <row r="251" spans="1:10" ht="12.75">
      <c r="A251" s="164"/>
      <c r="B251" s="158"/>
      <c r="C251" s="40" t="s">
        <v>15</v>
      </c>
      <c r="D251" s="4" t="s">
        <v>12</v>
      </c>
      <c r="E251" s="44">
        <v>4335.08152</v>
      </c>
      <c r="F251" s="76">
        <v>4273.90069</v>
      </c>
      <c r="G251" s="73">
        <v>6743.84057</v>
      </c>
      <c r="H251" s="73">
        <v>6743.84057</v>
      </c>
      <c r="I251" s="161"/>
      <c r="J251" s="142"/>
    </row>
    <row r="252" spans="1:9" ht="27.75" customHeight="1">
      <c r="A252" s="162">
        <v>22</v>
      </c>
      <c r="B252" s="156" t="s">
        <v>404</v>
      </c>
      <c r="C252" s="78" t="s">
        <v>105</v>
      </c>
      <c r="D252" s="8" t="s">
        <v>106</v>
      </c>
      <c r="E252" s="47"/>
      <c r="F252" s="113"/>
      <c r="G252" s="114">
        <v>0</v>
      </c>
      <c r="H252" s="114">
        <v>0</v>
      </c>
      <c r="I252" s="159">
        <f>((H253/G253+H254/G254)/2)/(H255/G255)*100</f>
        <v>105.2916225743397</v>
      </c>
    </row>
    <row r="253" spans="1:9" ht="54" customHeight="1">
      <c r="A253" s="163"/>
      <c r="B253" s="157"/>
      <c r="C253" s="40" t="s">
        <v>107</v>
      </c>
      <c r="D253" s="8" t="s">
        <v>106</v>
      </c>
      <c r="E253" s="47"/>
      <c r="F253" s="113"/>
      <c r="G253" s="114">
        <v>1</v>
      </c>
      <c r="H253" s="114">
        <v>1</v>
      </c>
      <c r="I253" s="160"/>
    </row>
    <row r="254" spans="1:9" ht="40.5" customHeight="1">
      <c r="A254" s="163"/>
      <c r="B254" s="157"/>
      <c r="C254" s="78" t="s">
        <v>108</v>
      </c>
      <c r="D254" s="8" t="s">
        <v>40</v>
      </c>
      <c r="E254" s="46"/>
      <c r="F254" s="115"/>
      <c r="G254" s="102">
        <v>15.4</v>
      </c>
      <c r="H254" s="102">
        <v>15.4</v>
      </c>
      <c r="I254" s="160"/>
    </row>
    <row r="255" spans="1:9" ht="12.75">
      <c r="A255" s="163"/>
      <c r="B255" s="157"/>
      <c r="C255" s="54" t="s">
        <v>19</v>
      </c>
      <c r="D255" s="3" t="s">
        <v>12</v>
      </c>
      <c r="E255" s="62">
        <f>SUM(E256:E259)</f>
        <v>384261.82615</v>
      </c>
      <c r="F255" s="62">
        <f>SUM(F256:F259)</f>
        <v>373309.38127</v>
      </c>
      <c r="G255" s="62">
        <f>SUM(G256:G259)</f>
        <v>129005.22073</v>
      </c>
      <c r="H255" s="62">
        <f>SUM(H256:H259)</f>
        <v>122521.82802</v>
      </c>
      <c r="I255" s="160"/>
    </row>
    <row r="256" spans="1:10" ht="12.75">
      <c r="A256" s="163"/>
      <c r="B256" s="157"/>
      <c r="C256" s="63" t="s">
        <v>16</v>
      </c>
      <c r="D256" s="4" t="s">
        <v>12</v>
      </c>
      <c r="E256" s="44">
        <v>91683.8</v>
      </c>
      <c r="F256" s="44">
        <v>83730.66646</v>
      </c>
      <c r="G256" s="102">
        <v>0</v>
      </c>
      <c r="H256" s="102">
        <v>0</v>
      </c>
      <c r="I256" s="160"/>
      <c r="J256" s="142"/>
    </row>
    <row r="257" spans="1:10" ht="12.75">
      <c r="A257" s="163"/>
      <c r="B257" s="157"/>
      <c r="C257" s="40" t="s">
        <v>14</v>
      </c>
      <c r="D257" s="4" t="s">
        <v>12</v>
      </c>
      <c r="E257" s="44">
        <v>254326.324</v>
      </c>
      <c r="F257" s="76">
        <v>253161.09707</v>
      </c>
      <c r="G257" s="73">
        <v>105996.21201</v>
      </c>
      <c r="H257" s="64">
        <v>100161.1545</v>
      </c>
      <c r="I257" s="160"/>
      <c r="J257" s="142"/>
    </row>
    <row r="258" spans="1:10" ht="12.75">
      <c r="A258" s="163"/>
      <c r="B258" s="157"/>
      <c r="C258" s="40" t="s">
        <v>15</v>
      </c>
      <c r="D258" s="4" t="s">
        <v>12</v>
      </c>
      <c r="E258" s="44">
        <v>34191.70215</v>
      </c>
      <c r="F258" s="76">
        <v>32444.80782</v>
      </c>
      <c r="G258" s="73">
        <v>20721.35752</v>
      </c>
      <c r="H258" s="64">
        <v>20073.02232</v>
      </c>
      <c r="I258" s="160"/>
      <c r="J258" s="142"/>
    </row>
    <row r="259" spans="1:10" ht="12.75">
      <c r="A259" s="163"/>
      <c r="B259" s="157"/>
      <c r="C259" s="40" t="s">
        <v>13</v>
      </c>
      <c r="D259" s="4" t="s">
        <v>12</v>
      </c>
      <c r="E259" s="44">
        <v>4060</v>
      </c>
      <c r="F259" s="76">
        <v>3972.80992</v>
      </c>
      <c r="G259" s="73">
        <v>2287.6512</v>
      </c>
      <c r="H259" s="64">
        <v>2287.6512</v>
      </c>
      <c r="I259" s="160"/>
      <c r="J259" s="142"/>
    </row>
    <row r="260" spans="1:10" ht="12.75">
      <c r="A260" s="162">
        <v>23</v>
      </c>
      <c r="B260" s="156" t="s">
        <v>405</v>
      </c>
      <c r="C260" s="11" t="s">
        <v>247</v>
      </c>
      <c r="D260" s="4" t="s">
        <v>32</v>
      </c>
      <c r="E260" s="28"/>
      <c r="F260" s="45"/>
      <c r="G260" s="52">
        <v>17</v>
      </c>
      <c r="H260" s="52">
        <v>8</v>
      </c>
      <c r="I260" s="177">
        <f>((G260/H260+G261/H261+G262/H262+H263/G263+H264/G264+H265/G265)/6)/(H266/G266)*100</f>
        <v>194.62950573231572</v>
      </c>
      <c r="J260" s="141"/>
    </row>
    <row r="261" spans="1:9" ht="25.5" customHeight="1">
      <c r="A261" s="163"/>
      <c r="B261" s="157"/>
      <c r="C261" s="40" t="s">
        <v>248</v>
      </c>
      <c r="D261" s="4" t="s">
        <v>41</v>
      </c>
      <c r="E261" s="45"/>
      <c r="F261" s="45"/>
      <c r="G261" s="52">
        <v>104</v>
      </c>
      <c r="H261" s="52">
        <v>59</v>
      </c>
      <c r="I261" s="178"/>
    </row>
    <row r="262" spans="1:9" ht="24.75" customHeight="1">
      <c r="A262" s="163"/>
      <c r="B262" s="157"/>
      <c r="C262" s="53" t="s">
        <v>249</v>
      </c>
      <c r="D262" s="4" t="s">
        <v>41</v>
      </c>
      <c r="E262" s="45"/>
      <c r="F262" s="45"/>
      <c r="G262" s="52">
        <v>77</v>
      </c>
      <c r="H262" s="52">
        <v>45</v>
      </c>
      <c r="I262" s="178"/>
    </row>
    <row r="263" spans="1:9" ht="105.75" customHeight="1">
      <c r="A263" s="163"/>
      <c r="B263" s="157"/>
      <c r="C263" s="40" t="s">
        <v>250</v>
      </c>
      <c r="D263" s="8" t="s">
        <v>41</v>
      </c>
      <c r="E263" s="45"/>
      <c r="F263" s="45"/>
      <c r="G263" s="4">
        <v>19</v>
      </c>
      <c r="H263" s="52">
        <v>49</v>
      </c>
      <c r="I263" s="178"/>
    </row>
    <row r="264" spans="1:9" ht="25.5">
      <c r="A264" s="163"/>
      <c r="B264" s="157"/>
      <c r="C264" s="40" t="s">
        <v>251</v>
      </c>
      <c r="D264" s="8" t="s">
        <v>41</v>
      </c>
      <c r="E264" s="45"/>
      <c r="F264" s="45"/>
      <c r="G264" s="4">
        <v>4</v>
      </c>
      <c r="H264" s="52">
        <v>10</v>
      </c>
      <c r="I264" s="178"/>
    </row>
    <row r="265" spans="1:9" ht="12.75">
      <c r="A265" s="163"/>
      <c r="B265" s="157"/>
      <c r="C265" s="40" t="s">
        <v>252</v>
      </c>
      <c r="D265" s="8" t="s">
        <v>41</v>
      </c>
      <c r="E265" s="45"/>
      <c r="F265" s="45"/>
      <c r="G265" s="4">
        <v>1</v>
      </c>
      <c r="H265" s="4">
        <v>1</v>
      </c>
      <c r="I265" s="178"/>
    </row>
    <row r="266" spans="1:9" ht="12.75">
      <c r="A266" s="163"/>
      <c r="B266" s="157"/>
      <c r="C266" s="54" t="s">
        <v>19</v>
      </c>
      <c r="D266" s="3" t="s">
        <v>12</v>
      </c>
      <c r="E266" s="62">
        <f>E267</f>
        <v>875.2043</v>
      </c>
      <c r="F266" s="62">
        <f>F267</f>
        <v>875.2043</v>
      </c>
      <c r="G266" s="57">
        <f>G267</f>
        <v>837.176</v>
      </c>
      <c r="H266" s="57">
        <f>H267</f>
        <v>837.176</v>
      </c>
      <c r="I266" s="178"/>
    </row>
    <row r="267" spans="1:10" ht="12.75">
      <c r="A267" s="164"/>
      <c r="B267" s="158"/>
      <c r="C267" s="40" t="s">
        <v>15</v>
      </c>
      <c r="D267" s="8" t="s">
        <v>3</v>
      </c>
      <c r="E267" s="44">
        <v>875.2043</v>
      </c>
      <c r="F267" s="44">
        <v>875.2043</v>
      </c>
      <c r="G267" s="58">
        <v>837.176</v>
      </c>
      <c r="H267" s="58">
        <v>837.176</v>
      </c>
      <c r="I267" s="179"/>
      <c r="J267" s="142"/>
    </row>
    <row r="268" spans="1:10" ht="15" customHeight="1">
      <c r="A268" s="162">
        <v>24</v>
      </c>
      <c r="B268" s="156" t="s">
        <v>154</v>
      </c>
      <c r="C268" s="40" t="s">
        <v>155</v>
      </c>
      <c r="D268" s="4" t="s">
        <v>156</v>
      </c>
      <c r="E268" s="4"/>
      <c r="F268" s="4"/>
      <c r="G268" s="4">
        <v>21.74</v>
      </c>
      <c r="H268" s="4">
        <v>28.82</v>
      </c>
      <c r="I268" s="159">
        <f>((H268/G268+H269/G269+H270/G270+H271/G271+H272/G272+H273/G273+H274/G274+H275/G275+H276/G276+H277/G277+H278/G278+H279/G279+H278/G280+H281/G281+H282/G282+H283/G283+H284/G284+H285/G285+H286/G286+H287/G287+H288/G288+H289/G289+H290/G290+H291/G291)/24)/(H292/G292)*100</f>
        <v>2196.7156622127186</v>
      </c>
      <c r="J268" s="141"/>
    </row>
    <row r="269" spans="1:9" ht="27.75" customHeight="1">
      <c r="A269" s="163"/>
      <c r="B269" s="157"/>
      <c r="C269" s="40" t="s">
        <v>159</v>
      </c>
      <c r="D269" s="4" t="s">
        <v>41</v>
      </c>
      <c r="E269" s="4"/>
      <c r="F269" s="4"/>
      <c r="G269" s="4">
        <v>14</v>
      </c>
      <c r="H269" s="4">
        <v>62</v>
      </c>
      <c r="I269" s="160"/>
    </row>
    <row r="270" spans="1:9" ht="27.75" customHeight="1">
      <c r="A270" s="163"/>
      <c r="B270" s="157"/>
      <c r="C270" s="40" t="s">
        <v>157</v>
      </c>
      <c r="D270" s="4" t="s">
        <v>156</v>
      </c>
      <c r="E270" s="4"/>
      <c r="F270" s="4"/>
      <c r="G270" s="4">
        <v>185.16</v>
      </c>
      <c r="H270" s="4">
        <v>211.845</v>
      </c>
      <c r="I270" s="160"/>
    </row>
    <row r="271" spans="1:9" ht="42.75" customHeight="1">
      <c r="A271" s="163"/>
      <c r="B271" s="157"/>
      <c r="C271" s="40" t="s">
        <v>158</v>
      </c>
      <c r="D271" s="4" t="s">
        <v>156</v>
      </c>
      <c r="E271" s="4"/>
      <c r="F271" s="4"/>
      <c r="G271" s="4">
        <v>108.6</v>
      </c>
      <c r="H271" s="4">
        <v>90.734</v>
      </c>
      <c r="I271" s="160"/>
    </row>
    <row r="272" spans="1:9" ht="27.75" customHeight="1">
      <c r="A272" s="163"/>
      <c r="B272" s="157"/>
      <c r="C272" s="40" t="s">
        <v>160</v>
      </c>
      <c r="D272" s="4" t="s">
        <v>32</v>
      </c>
      <c r="E272" s="4"/>
      <c r="F272" s="4"/>
      <c r="G272" s="4">
        <v>20</v>
      </c>
      <c r="H272" s="4">
        <v>3500</v>
      </c>
      <c r="I272" s="160"/>
    </row>
    <row r="273" spans="1:9" ht="29.25" customHeight="1">
      <c r="A273" s="163"/>
      <c r="B273" s="157"/>
      <c r="C273" s="40" t="s">
        <v>161</v>
      </c>
      <c r="D273" s="4" t="s">
        <v>32</v>
      </c>
      <c r="E273" s="4"/>
      <c r="F273" s="4"/>
      <c r="G273" s="4">
        <v>100</v>
      </c>
      <c r="H273" s="4">
        <v>26994</v>
      </c>
      <c r="I273" s="160"/>
    </row>
    <row r="274" spans="1:9" ht="30" customHeight="1">
      <c r="A274" s="163"/>
      <c r="B274" s="157"/>
      <c r="C274" s="40" t="s">
        <v>162</v>
      </c>
      <c r="D274" s="4" t="s">
        <v>156</v>
      </c>
      <c r="E274" s="4"/>
      <c r="F274" s="4"/>
      <c r="G274" s="4">
        <v>3.1</v>
      </c>
      <c r="H274" s="4">
        <v>3.1</v>
      </c>
      <c r="I274" s="160"/>
    </row>
    <row r="275" spans="1:9" ht="16.5" customHeight="1">
      <c r="A275" s="163"/>
      <c r="B275" s="157"/>
      <c r="C275" s="40" t="s">
        <v>163</v>
      </c>
      <c r="D275" s="4" t="s">
        <v>156</v>
      </c>
      <c r="E275" s="4"/>
      <c r="F275" s="4"/>
      <c r="G275" s="4">
        <v>0.29</v>
      </c>
      <c r="H275" s="4">
        <v>0.298</v>
      </c>
      <c r="I275" s="160"/>
    </row>
    <row r="276" spans="1:9" ht="17.25" customHeight="1">
      <c r="A276" s="163"/>
      <c r="B276" s="157"/>
      <c r="C276" s="40" t="s">
        <v>164</v>
      </c>
      <c r="D276" s="4" t="s">
        <v>156</v>
      </c>
      <c r="E276" s="4"/>
      <c r="F276" s="4"/>
      <c r="G276" s="60">
        <v>8.16</v>
      </c>
      <c r="H276" s="4">
        <v>8.519</v>
      </c>
      <c r="I276" s="160"/>
    </row>
    <row r="277" spans="1:9" ht="27.75" customHeight="1">
      <c r="A277" s="163"/>
      <c r="B277" s="157"/>
      <c r="C277" s="40" t="s">
        <v>299</v>
      </c>
      <c r="D277" s="4" t="s">
        <v>156</v>
      </c>
      <c r="E277" s="4"/>
      <c r="F277" s="4"/>
      <c r="G277" s="4">
        <v>1.3</v>
      </c>
      <c r="H277" s="4">
        <v>5.231</v>
      </c>
      <c r="I277" s="160"/>
    </row>
    <row r="278" spans="1:9" ht="40.5" customHeight="1">
      <c r="A278" s="163"/>
      <c r="B278" s="157"/>
      <c r="C278" s="40" t="s">
        <v>165</v>
      </c>
      <c r="D278" s="4" t="s">
        <v>41</v>
      </c>
      <c r="E278" s="4"/>
      <c r="F278" s="4"/>
      <c r="G278" s="4">
        <v>161</v>
      </c>
      <c r="H278" s="4">
        <v>223</v>
      </c>
      <c r="I278" s="160"/>
    </row>
    <row r="279" spans="1:9" ht="39.75" customHeight="1">
      <c r="A279" s="163"/>
      <c r="B279" s="157"/>
      <c r="C279" s="40" t="s">
        <v>166</v>
      </c>
      <c r="D279" s="4" t="s">
        <v>41</v>
      </c>
      <c r="E279" s="4"/>
      <c r="F279" s="4"/>
      <c r="G279" s="4">
        <v>19</v>
      </c>
      <c r="H279" s="4">
        <v>23</v>
      </c>
      <c r="I279" s="160"/>
    </row>
    <row r="280" spans="1:9" ht="42.75" customHeight="1">
      <c r="A280" s="163"/>
      <c r="B280" s="157"/>
      <c r="C280" s="40" t="s">
        <v>167</v>
      </c>
      <c r="D280" s="4" t="s">
        <v>40</v>
      </c>
      <c r="E280" s="4"/>
      <c r="F280" s="4"/>
      <c r="G280" s="4">
        <v>8</v>
      </c>
      <c r="H280" s="4">
        <v>27</v>
      </c>
      <c r="I280" s="160"/>
    </row>
    <row r="281" spans="1:9" ht="28.5" customHeight="1">
      <c r="A281" s="163"/>
      <c r="B281" s="157"/>
      <c r="C281" s="40" t="s">
        <v>168</v>
      </c>
      <c r="D281" s="4" t="s">
        <v>41</v>
      </c>
      <c r="E281" s="4"/>
      <c r="F281" s="4"/>
      <c r="G281" s="4">
        <v>7</v>
      </c>
      <c r="H281" s="4">
        <v>8</v>
      </c>
      <c r="I281" s="160"/>
    </row>
    <row r="282" spans="1:9" ht="41.25" customHeight="1">
      <c r="A282" s="163"/>
      <c r="B282" s="157"/>
      <c r="C282" s="40" t="s">
        <v>169</v>
      </c>
      <c r="D282" s="4" t="s">
        <v>41</v>
      </c>
      <c r="E282" s="4"/>
      <c r="F282" s="4"/>
      <c r="G282" s="4">
        <v>3</v>
      </c>
      <c r="H282" s="4">
        <v>3</v>
      </c>
      <c r="I282" s="160"/>
    </row>
    <row r="283" spans="1:9" ht="30" customHeight="1">
      <c r="A283" s="163"/>
      <c r="B283" s="157"/>
      <c r="C283" s="40" t="s">
        <v>170</v>
      </c>
      <c r="D283" s="4" t="s">
        <v>41</v>
      </c>
      <c r="E283" s="4"/>
      <c r="F283" s="4"/>
      <c r="G283" s="4">
        <v>1</v>
      </c>
      <c r="H283" s="4">
        <v>1</v>
      </c>
      <c r="I283" s="160"/>
    </row>
    <row r="284" spans="1:9" ht="42" customHeight="1">
      <c r="A284" s="163"/>
      <c r="B284" s="157"/>
      <c r="C284" s="40" t="s">
        <v>171</v>
      </c>
      <c r="D284" s="4" t="s">
        <v>41</v>
      </c>
      <c r="E284" s="4"/>
      <c r="F284" s="4"/>
      <c r="G284" s="4">
        <v>5</v>
      </c>
      <c r="H284" s="4">
        <v>34</v>
      </c>
      <c r="I284" s="160"/>
    </row>
    <row r="285" spans="1:9" ht="17.25" customHeight="1">
      <c r="A285" s="163"/>
      <c r="B285" s="157"/>
      <c r="C285" s="40" t="s">
        <v>172</v>
      </c>
      <c r="D285" s="4" t="s">
        <v>41</v>
      </c>
      <c r="E285" s="4"/>
      <c r="F285" s="4"/>
      <c r="G285" s="4">
        <v>4</v>
      </c>
      <c r="H285" s="4">
        <v>4</v>
      </c>
      <c r="I285" s="160"/>
    </row>
    <row r="286" spans="1:9" ht="27.75" customHeight="1">
      <c r="A286" s="163"/>
      <c r="B286" s="157"/>
      <c r="C286" s="40" t="s">
        <v>173</v>
      </c>
      <c r="D286" s="4" t="s">
        <v>40</v>
      </c>
      <c r="E286" s="4"/>
      <c r="F286" s="4"/>
      <c r="G286" s="4">
        <v>10.53</v>
      </c>
      <c r="H286" s="4">
        <v>38</v>
      </c>
      <c r="I286" s="160"/>
    </row>
    <row r="287" spans="1:9" ht="30" customHeight="1">
      <c r="A287" s="163"/>
      <c r="B287" s="157"/>
      <c r="C287" s="40" t="s">
        <v>174</v>
      </c>
      <c r="D287" s="4" t="s">
        <v>40</v>
      </c>
      <c r="E287" s="4"/>
      <c r="F287" s="4"/>
      <c r="G287" s="4">
        <v>90</v>
      </c>
      <c r="H287" s="4">
        <v>96</v>
      </c>
      <c r="I287" s="160"/>
    </row>
    <row r="288" spans="1:9" ht="28.5" customHeight="1">
      <c r="A288" s="163"/>
      <c r="B288" s="157"/>
      <c r="C288" s="40" t="s">
        <v>175</v>
      </c>
      <c r="D288" s="4" t="s">
        <v>41</v>
      </c>
      <c r="E288" s="4"/>
      <c r="F288" s="4"/>
      <c r="G288" s="4">
        <v>1</v>
      </c>
      <c r="H288" s="4">
        <v>1</v>
      </c>
      <c r="I288" s="160"/>
    </row>
    <row r="289" spans="1:9" ht="28.5" customHeight="1">
      <c r="A289" s="163"/>
      <c r="B289" s="157"/>
      <c r="C289" s="40" t="s">
        <v>176</v>
      </c>
      <c r="D289" s="4" t="s">
        <v>41</v>
      </c>
      <c r="E289" s="4"/>
      <c r="F289" s="4"/>
      <c r="G289" s="4">
        <v>1</v>
      </c>
      <c r="H289" s="4">
        <v>1</v>
      </c>
      <c r="I289" s="160"/>
    </row>
    <row r="290" spans="1:9" ht="28.5" customHeight="1">
      <c r="A290" s="163"/>
      <c r="B290" s="157"/>
      <c r="C290" s="40" t="s">
        <v>177</v>
      </c>
      <c r="D290" s="4" t="s">
        <v>41</v>
      </c>
      <c r="E290" s="4"/>
      <c r="F290" s="4"/>
      <c r="G290" s="4">
        <v>1</v>
      </c>
      <c r="H290" s="4">
        <v>1</v>
      </c>
      <c r="I290" s="160"/>
    </row>
    <row r="291" spans="1:9" ht="27.75" customHeight="1">
      <c r="A291" s="163"/>
      <c r="B291" s="157"/>
      <c r="C291" s="40" t="s">
        <v>178</v>
      </c>
      <c r="D291" s="4" t="s">
        <v>41</v>
      </c>
      <c r="E291" s="4"/>
      <c r="F291" s="4"/>
      <c r="G291" s="4">
        <v>1</v>
      </c>
      <c r="H291" s="4">
        <v>1</v>
      </c>
      <c r="I291" s="160"/>
    </row>
    <row r="292" spans="1:9" ht="12.75">
      <c r="A292" s="163"/>
      <c r="B292" s="157"/>
      <c r="C292" s="54" t="s">
        <v>23</v>
      </c>
      <c r="D292" s="3" t="s">
        <v>12</v>
      </c>
      <c r="E292" s="57">
        <f>SUM(E293:E296)</f>
        <v>111602.14817</v>
      </c>
      <c r="F292" s="57">
        <f>SUM(F293:F296)</f>
        <v>109001.19503</v>
      </c>
      <c r="G292" s="57">
        <f>SUM(G293:G296)</f>
        <v>101702.77248</v>
      </c>
      <c r="H292" s="57">
        <f>SUM(H293:H296)</f>
        <v>98355.14255</v>
      </c>
      <c r="I292" s="160"/>
    </row>
    <row r="293" spans="1:9" ht="12.75">
      <c r="A293" s="163"/>
      <c r="B293" s="157"/>
      <c r="C293" s="2" t="s">
        <v>16</v>
      </c>
      <c r="D293" s="4" t="s">
        <v>12</v>
      </c>
      <c r="E293" s="58">
        <v>19242.24354</v>
      </c>
      <c r="F293" s="58">
        <v>19242.24354</v>
      </c>
      <c r="G293" s="58">
        <v>296.92167</v>
      </c>
      <c r="H293" s="58">
        <v>296.92167</v>
      </c>
      <c r="I293" s="160"/>
    </row>
    <row r="294" spans="1:10" ht="12.75">
      <c r="A294" s="163"/>
      <c r="B294" s="157"/>
      <c r="C294" s="40" t="s">
        <v>14</v>
      </c>
      <c r="D294" s="4" t="s">
        <v>12</v>
      </c>
      <c r="E294" s="58">
        <v>28733.67279</v>
      </c>
      <c r="F294" s="58">
        <v>28733.67279</v>
      </c>
      <c r="G294" s="58">
        <v>159.8809</v>
      </c>
      <c r="H294" s="58">
        <v>159.8809</v>
      </c>
      <c r="I294" s="160"/>
      <c r="J294" s="142"/>
    </row>
    <row r="295" spans="1:10" ht="12.75">
      <c r="A295" s="163"/>
      <c r="B295" s="157"/>
      <c r="C295" s="40" t="s">
        <v>15</v>
      </c>
      <c r="D295" s="4" t="s">
        <v>12</v>
      </c>
      <c r="E295" s="58">
        <v>63182.63184</v>
      </c>
      <c r="F295" s="58">
        <v>60581.6787</v>
      </c>
      <c r="G295" s="58">
        <v>101245.96991</v>
      </c>
      <c r="H295" s="58">
        <v>97898.33998</v>
      </c>
      <c r="I295" s="160"/>
      <c r="J295" s="142"/>
    </row>
    <row r="296" spans="1:10" ht="12.75">
      <c r="A296" s="163"/>
      <c r="B296" s="157"/>
      <c r="C296" s="40" t="s">
        <v>13</v>
      </c>
      <c r="D296" s="4" t="s">
        <v>12</v>
      </c>
      <c r="E296" s="58">
        <v>443.6</v>
      </c>
      <c r="F296" s="58">
        <v>443.6</v>
      </c>
      <c r="G296" s="58">
        <v>0</v>
      </c>
      <c r="H296" s="58">
        <v>0</v>
      </c>
      <c r="I296" s="160"/>
      <c r="J296" s="142"/>
    </row>
    <row r="297" spans="1:10" ht="41.25" customHeight="1">
      <c r="A297" s="162">
        <v>25</v>
      </c>
      <c r="B297" s="156" t="s">
        <v>406</v>
      </c>
      <c r="C297" s="116" t="s">
        <v>179</v>
      </c>
      <c r="D297" s="8" t="s">
        <v>32</v>
      </c>
      <c r="E297" s="4"/>
      <c r="F297" s="102"/>
      <c r="G297" s="114">
        <v>22850</v>
      </c>
      <c r="H297" s="114">
        <v>55231</v>
      </c>
      <c r="I297" s="159">
        <f>((H297/G297+H298/G298+H299/G299+H300/G300+H301/G301+H302/G302+H303/G303+H304/G304+H305/G305)/9)/(H306/G306)*100</f>
        <v>1459.8905145948029</v>
      </c>
      <c r="J297" s="146"/>
    </row>
    <row r="298" spans="1:9" ht="39" customHeight="1">
      <c r="A298" s="163"/>
      <c r="B298" s="173"/>
      <c r="C298" s="53" t="s">
        <v>180</v>
      </c>
      <c r="D298" s="8" t="s">
        <v>40</v>
      </c>
      <c r="E298" s="4"/>
      <c r="F298" s="114"/>
      <c r="G298" s="114">
        <v>41</v>
      </c>
      <c r="H298" s="114">
        <v>91</v>
      </c>
      <c r="I298" s="160"/>
    </row>
    <row r="299" spans="1:9" ht="42" customHeight="1">
      <c r="A299" s="163"/>
      <c r="B299" s="173"/>
      <c r="C299" s="116" t="s">
        <v>181</v>
      </c>
      <c r="D299" s="8" t="s">
        <v>41</v>
      </c>
      <c r="E299" s="4"/>
      <c r="F299" s="114"/>
      <c r="G299" s="114">
        <v>5</v>
      </c>
      <c r="H299" s="114">
        <v>518</v>
      </c>
      <c r="I299" s="160"/>
    </row>
    <row r="300" spans="1:9" ht="39" customHeight="1">
      <c r="A300" s="163"/>
      <c r="B300" s="173"/>
      <c r="C300" s="116" t="s">
        <v>182</v>
      </c>
      <c r="D300" s="8" t="s">
        <v>36</v>
      </c>
      <c r="E300" s="4"/>
      <c r="F300" s="114"/>
      <c r="G300" s="114">
        <v>2</v>
      </c>
      <c r="H300" s="114">
        <v>3</v>
      </c>
      <c r="I300" s="160"/>
    </row>
    <row r="301" spans="1:9" ht="67.5" customHeight="1">
      <c r="A301" s="163"/>
      <c r="B301" s="173"/>
      <c r="C301" s="116" t="s">
        <v>183</v>
      </c>
      <c r="D301" s="8" t="s">
        <v>41</v>
      </c>
      <c r="E301" s="4"/>
      <c r="F301" s="114"/>
      <c r="G301" s="114">
        <v>29</v>
      </c>
      <c r="H301" s="114">
        <v>56</v>
      </c>
      <c r="I301" s="160"/>
    </row>
    <row r="302" spans="1:9" ht="40.5" customHeight="1">
      <c r="A302" s="163"/>
      <c r="B302" s="173"/>
      <c r="C302" s="116" t="s">
        <v>184</v>
      </c>
      <c r="D302" s="8" t="s">
        <v>41</v>
      </c>
      <c r="E302" s="4"/>
      <c r="F302" s="102"/>
      <c r="G302" s="114">
        <v>6</v>
      </c>
      <c r="H302" s="114">
        <v>6</v>
      </c>
      <c r="I302" s="160"/>
    </row>
    <row r="303" spans="1:9" ht="39.75" customHeight="1">
      <c r="A303" s="163"/>
      <c r="B303" s="173"/>
      <c r="C303" s="116" t="s">
        <v>185</v>
      </c>
      <c r="D303" s="8" t="s">
        <v>41</v>
      </c>
      <c r="E303" s="4"/>
      <c r="F303" s="102"/>
      <c r="G303" s="114">
        <v>5</v>
      </c>
      <c r="H303" s="114">
        <v>5</v>
      </c>
      <c r="I303" s="160"/>
    </row>
    <row r="304" spans="1:9" ht="40.5" customHeight="1">
      <c r="A304" s="163"/>
      <c r="B304" s="173"/>
      <c r="C304" s="116" t="s">
        <v>186</v>
      </c>
      <c r="D304" s="8" t="s">
        <v>41</v>
      </c>
      <c r="E304" s="4"/>
      <c r="F304" s="102"/>
      <c r="G304" s="114">
        <v>11</v>
      </c>
      <c r="H304" s="114">
        <v>144</v>
      </c>
      <c r="I304" s="160"/>
    </row>
    <row r="305" spans="1:9" ht="27" customHeight="1">
      <c r="A305" s="163"/>
      <c r="B305" s="173"/>
      <c r="C305" s="116" t="s">
        <v>187</v>
      </c>
      <c r="D305" s="8" t="s">
        <v>32</v>
      </c>
      <c r="E305" s="4"/>
      <c r="F305" s="102"/>
      <c r="G305" s="114">
        <v>19</v>
      </c>
      <c r="H305" s="114">
        <v>88</v>
      </c>
      <c r="I305" s="160"/>
    </row>
    <row r="306" spans="1:9" ht="15.75" customHeight="1">
      <c r="A306" s="163"/>
      <c r="B306" s="173"/>
      <c r="C306" s="68" t="s">
        <v>19</v>
      </c>
      <c r="D306" s="1" t="s">
        <v>12</v>
      </c>
      <c r="E306" s="69">
        <f>SUM(E307:E308)</f>
        <v>2598.89048</v>
      </c>
      <c r="F306" s="69">
        <f>SUM(F307:F308)</f>
        <v>2598.89048</v>
      </c>
      <c r="G306" s="75">
        <f>SUM(G307:G308)</f>
        <v>2404.06359</v>
      </c>
      <c r="H306" s="75">
        <f>SUM(H307:H308)</f>
        <v>2404.06359</v>
      </c>
      <c r="I306" s="160"/>
    </row>
    <row r="307" spans="1:9" ht="12.75">
      <c r="A307" s="163"/>
      <c r="B307" s="173"/>
      <c r="C307" s="5" t="s">
        <v>14</v>
      </c>
      <c r="D307" s="4" t="s">
        <v>12</v>
      </c>
      <c r="E307" s="44">
        <v>13.40431</v>
      </c>
      <c r="F307" s="44">
        <v>13.40431</v>
      </c>
      <c r="G307" s="64">
        <v>0</v>
      </c>
      <c r="H307" s="64">
        <v>0</v>
      </c>
      <c r="I307" s="160"/>
    </row>
    <row r="308" spans="1:9" ht="12.75">
      <c r="A308" s="163"/>
      <c r="B308" s="174"/>
      <c r="C308" s="53" t="s">
        <v>15</v>
      </c>
      <c r="D308" s="4" t="s">
        <v>12</v>
      </c>
      <c r="E308" s="44">
        <v>2585.48617</v>
      </c>
      <c r="F308" s="44">
        <v>2585.48617</v>
      </c>
      <c r="G308" s="64">
        <v>2404.06359</v>
      </c>
      <c r="H308" s="64">
        <v>2404.06359</v>
      </c>
      <c r="I308" s="161"/>
    </row>
    <row r="309" spans="1:10" ht="35.25" customHeight="1">
      <c r="A309" s="169">
        <v>26</v>
      </c>
      <c r="B309" s="182" t="s">
        <v>259</v>
      </c>
      <c r="C309" s="183"/>
      <c r="D309" s="183"/>
      <c r="E309" s="183"/>
      <c r="F309" s="183"/>
      <c r="G309" s="183"/>
      <c r="H309" s="184"/>
      <c r="I309" s="159">
        <f>((G311/H311+G316/H316+H317/G317+H321/G321+H322/G322+G323/H323+H324/G324+H325/G325+H326/G326)/9)/(H310/G310)*100</f>
        <v>283.6945931651363</v>
      </c>
      <c r="J309" s="144"/>
    </row>
    <row r="310" spans="1:9" ht="20.25" customHeight="1">
      <c r="A310" s="169"/>
      <c r="B310" s="182" t="s">
        <v>132</v>
      </c>
      <c r="C310" s="183"/>
      <c r="D310" s="183"/>
      <c r="E310" s="183"/>
      <c r="F310" s="184"/>
      <c r="G310" s="75">
        <f>G314+G318+G327</f>
        <v>82479.54477</v>
      </c>
      <c r="H310" s="75">
        <f>H314+H318+H327</f>
        <v>82212.99575</v>
      </c>
      <c r="I310" s="161"/>
    </row>
    <row r="311" spans="1:12" ht="97.5" customHeight="1">
      <c r="A311" s="169"/>
      <c r="B311" s="156" t="s">
        <v>115</v>
      </c>
      <c r="C311" s="53" t="s">
        <v>112</v>
      </c>
      <c r="D311" s="8" t="s">
        <v>40</v>
      </c>
      <c r="E311" s="8"/>
      <c r="F311" s="8"/>
      <c r="G311" s="99">
        <v>50</v>
      </c>
      <c r="H311" s="99">
        <v>20</v>
      </c>
      <c r="I311" s="159">
        <f>(G311/H311)/1/(H314/G314)*100</f>
        <v>250</v>
      </c>
      <c r="J311" s="168"/>
      <c r="K311" s="168"/>
      <c r="L311" s="168"/>
    </row>
    <row r="312" spans="1:12" ht="66.75" customHeight="1">
      <c r="A312" s="169"/>
      <c r="B312" s="157"/>
      <c r="C312" s="40" t="s">
        <v>113</v>
      </c>
      <c r="D312" s="8" t="s">
        <v>40</v>
      </c>
      <c r="E312" s="8"/>
      <c r="F312" s="8"/>
      <c r="G312" s="8">
        <v>5</v>
      </c>
      <c r="H312" s="8">
        <v>0</v>
      </c>
      <c r="I312" s="160"/>
      <c r="J312" s="209"/>
      <c r="K312" s="209"/>
      <c r="L312" s="209"/>
    </row>
    <row r="313" spans="1:9" ht="38.25">
      <c r="A313" s="169"/>
      <c r="B313" s="157"/>
      <c r="C313" s="40" t="s">
        <v>114</v>
      </c>
      <c r="D313" s="8" t="s">
        <v>3</v>
      </c>
      <c r="E313" s="8"/>
      <c r="F313" s="8"/>
      <c r="G313" s="8">
        <v>0</v>
      </c>
      <c r="H313" s="8">
        <v>0</v>
      </c>
      <c r="I313" s="160"/>
    </row>
    <row r="314" spans="1:9" ht="12.75">
      <c r="A314" s="169"/>
      <c r="B314" s="157"/>
      <c r="C314" s="54" t="s">
        <v>131</v>
      </c>
      <c r="D314" s="1" t="s">
        <v>25</v>
      </c>
      <c r="E314" s="86">
        <f>E315</f>
        <v>1351.89734</v>
      </c>
      <c r="F314" s="86">
        <f>F315</f>
        <v>814.12941</v>
      </c>
      <c r="G314" s="86">
        <f>G315</f>
        <v>1087.67511</v>
      </c>
      <c r="H314" s="86">
        <f>H315</f>
        <v>1087.67511</v>
      </c>
      <c r="I314" s="160"/>
    </row>
    <row r="315" spans="1:9" ht="12.75">
      <c r="A315" s="169"/>
      <c r="B315" s="158"/>
      <c r="C315" s="28" t="s">
        <v>15</v>
      </c>
      <c r="D315" s="8" t="s">
        <v>12</v>
      </c>
      <c r="E315" s="64">
        <v>1351.89734</v>
      </c>
      <c r="F315" s="64">
        <v>814.12941</v>
      </c>
      <c r="G315" s="64">
        <v>1087.67511</v>
      </c>
      <c r="H315" s="64">
        <v>1087.67511</v>
      </c>
      <c r="I315" s="161"/>
    </row>
    <row r="316" spans="1:12" ht="30" customHeight="1">
      <c r="A316" s="169"/>
      <c r="B316" s="156" t="s">
        <v>111</v>
      </c>
      <c r="C316" s="53" t="s">
        <v>116</v>
      </c>
      <c r="D316" s="8" t="s">
        <v>40</v>
      </c>
      <c r="E316" s="52"/>
      <c r="F316" s="52"/>
      <c r="G316" s="52">
        <v>15</v>
      </c>
      <c r="H316" s="52">
        <v>1</v>
      </c>
      <c r="I316" s="159">
        <f>((H317/G317+G316/H316)/2)/(H318/G318)*100</f>
        <v>800</v>
      </c>
      <c r="J316" s="210"/>
      <c r="K316" s="210"/>
      <c r="L316" s="210"/>
    </row>
    <row r="317" spans="1:9" ht="92.25" customHeight="1">
      <c r="A317" s="169"/>
      <c r="B317" s="180"/>
      <c r="C317" s="40" t="s">
        <v>267</v>
      </c>
      <c r="D317" s="8" t="s">
        <v>40</v>
      </c>
      <c r="E317" s="52"/>
      <c r="F317" s="117"/>
      <c r="G317" s="117">
        <v>100</v>
      </c>
      <c r="H317" s="117">
        <v>100</v>
      </c>
      <c r="I317" s="160"/>
    </row>
    <row r="318" spans="1:9" ht="12.75">
      <c r="A318" s="169"/>
      <c r="B318" s="180"/>
      <c r="C318" s="54" t="s">
        <v>131</v>
      </c>
      <c r="D318" s="1" t="s">
        <v>25</v>
      </c>
      <c r="E318" s="57">
        <f>SUM(E319:E320)</f>
        <v>74915</v>
      </c>
      <c r="F318" s="57">
        <f>SUM(F319:F320)</f>
        <v>74915</v>
      </c>
      <c r="G318" s="57">
        <f>SUM(G319:G320)</f>
        <v>68053</v>
      </c>
      <c r="H318" s="57">
        <f>SUM(H319:H320)</f>
        <v>68053</v>
      </c>
      <c r="I318" s="160"/>
    </row>
    <row r="319" spans="1:9" ht="12.75">
      <c r="A319" s="169"/>
      <c r="B319" s="180"/>
      <c r="C319" s="43" t="s">
        <v>14</v>
      </c>
      <c r="D319" s="8" t="s">
        <v>12</v>
      </c>
      <c r="E319" s="44">
        <v>1233</v>
      </c>
      <c r="F319" s="44">
        <v>1233</v>
      </c>
      <c r="G319" s="44">
        <v>1225</v>
      </c>
      <c r="H319" s="44">
        <v>1225</v>
      </c>
      <c r="I319" s="160"/>
    </row>
    <row r="320" spans="1:9" ht="12.75" customHeight="1">
      <c r="A320" s="169"/>
      <c r="B320" s="181"/>
      <c r="C320" s="2" t="s">
        <v>15</v>
      </c>
      <c r="D320" s="8" t="s">
        <v>12</v>
      </c>
      <c r="E320" s="44">
        <v>73682</v>
      </c>
      <c r="F320" s="44">
        <v>73682</v>
      </c>
      <c r="G320" s="44">
        <v>66828</v>
      </c>
      <c r="H320" s="44">
        <v>66828</v>
      </c>
      <c r="I320" s="161"/>
    </row>
    <row r="321" spans="1:10" ht="52.5" customHeight="1">
      <c r="A321" s="169"/>
      <c r="B321" s="156" t="s">
        <v>117</v>
      </c>
      <c r="C321" s="40" t="s">
        <v>118</v>
      </c>
      <c r="D321" s="8" t="s">
        <v>119</v>
      </c>
      <c r="E321" s="5"/>
      <c r="F321" s="8"/>
      <c r="G321" s="8">
        <v>1</v>
      </c>
      <c r="H321" s="8">
        <v>1</v>
      </c>
      <c r="I321" s="159">
        <f>((H321/G321+H322/G322+G323/H323+H324/G324+H325/G325+H326/G326)/6)/(H327/G327)*100</f>
        <v>118.19521400728638</v>
      </c>
      <c r="J321" s="147"/>
    </row>
    <row r="322" spans="1:10" ht="28.5" customHeight="1">
      <c r="A322" s="169"/>
      <c r="B322" s="157"/>
      <c r="C322" s="40" t="s">
        <v>120</v>
      </c>
      <c r="D322" s="8" t="s">
        <v>40</v>
      </c>
      <c r="E322" s="8"/>
      <c r="F322" s="8"/>
      <c r="G322" s="102">
        <v>100</v>
      </c>
      <c r="H322" s="102">
        <v>96.9</v>
      </c>
      <c r="I322" s="160"/>
      <c r="J322" s="147"/>
    </row>
    <row r="323" spans="1:10" ht="51" customHeight="1">
      <c r="A323" s="169"/>
      <c r="B323" s="157"/>
      <c r="C323" s="40" t="s">
        <v>121</v>
      </c>
      <c r="D323" s="8" t="s">
        <v>40</v>
      </c>
      <c r="E323" s="8"/>
      <c r="F323" s="8"/>
      <c r="G323" s="102">
        <v>10</v>
      </c>
      <c r="H323" s="102">
        <v>5</v>
      </c>
      <c r="I323" s="160"/>
      <c r="J323" s="147"/>
    </row>
    <row r="324" spans="1:10" ht="51" customHeight="1">
      <c r="A324" s="169"/>
      <c r="B324" s="157"/>
      <c r="C324" s="40" t="s">
        <v>260</v>
      </c>
      <c r="D324" s="8" t="s">
        <v>40</v>
      </c>
      <c r="E324" s="8"/>
      <c r="F324" s="8"/>
      <c r="G324" s="102">
        <v>100</v>
      </c>
      <c r="H324" s="102">
        <v>100</v>
      </c>
      <c r="I324" s="160"/>
      <c r="J324" s="147"/>
    </row>
    <row r="325" spans="1:10" ht="69.75" customHeight="1">
      <c r="A325" s="169"/>
      <c r="B325" s="157"/>
      <c r="C325" s="40" t="s">
        <v>262</v>
      </c>
      <c r="D325" s="8" t="s">
        <v>40</v>
      </c>
      <c r="E325" s="8"/>
      <c r="F325" s="8"/>
      <c r="G325" s="8">
        <v>100</v>
      </c>
      <c r="H325" s="8">
        <v>100</v>
      </c>
      <c r="I325" s="160"/>
      <c r="J325" s="147"/>
    </row>
    <row r="326" spans="1:9" ht="39.75" customHeight="1">
      <c r="A326" s="169"/>
      <c r="B326" s="157"/>
      <c r="C326" s="40" t="s">
        <v>261</v>
      </c>
      <c r="D326" s="8" t="s">
        <v>40</v>
      </c>
      <c r="E326" s="8"/>
      <c r="F326" s="8"/>
      <c r="G326" s="102">
        <v>100</v>
      </c>
      <c r="H326" s="102">
        <v>98.1</v>
      </c>
      <c r="I326" s="160"/>
    </row>
    <row r="327" spans="1:9" ht="12.75">
      <c r="A327" s="169"/>
      <c r="B327" s="157"/>
      <c r="C327" s="54" t="s">
        <v>131</v>
      </c>
      <c r="D327" s="1" t="s">
        <v>12</v>
      </c>
      <c r="E327" s="118">
        <f>SUM(E328:E330)</f>
        <v>12373.306289999999</v>
      </c>
      <c r="F327" s="118">
        <f>SUM(F328:F330)</f>
        <v>12007.42463</v>
      </c>
      <c r="G327" s="118">
        <f>SUM(G328:G330)</f>
        <v>13338.86966</v>
      </c>
      <c r="H327" s="118">
        <f>SUM(H328:H330)</f>
        <v>13072.32064</v>
      </c>
      <c r="I327" s="160"/>
    </row>
    <row r="328" spans="1:9" ht="15" customHeight="1">
      <c r="A328" s="169"/>
      <c r="B328" s="157"/>
      <c r="C328" s="5" t="s">
        <v>16</v>
      </c>
      <c r="D328" s="4" t="s">
        <v>12</v>
      </c>
      <c r="E328" s="44">
        <v>119.78423</v>
      </c>
      <c r="F328" s="44">
        <v>119.78423</v>
      </c>
      <c r="G328" s="44">
        <v>0</v>
      </c>
      <c r="H328" s="44">
        <v>0</v>
      </c>
      <c r="I328" s="160"/>
    </row>
    <row r="329" spans="1:9" ht="12.75">
      <c r="A329" s="169"/>
      <c r="B329" s="157"/>
      <c r="C329" s="119" t="s">
        <v>14</v>
      </c>
      <c r="D329" s="4" t="s">
        <v>12</v>
      </c>
      <c r="E329" s="44">
        <v>0</v>
      </c>
      <c r="F329" s="44">
        <v>0</v>
      </c>
      <c r="G329" s="44">
        <v>0</v>
      </c>
      <c r="H329" s="44">
        <v>0</v>
      </c>
      <c r="I329" s="160"/>
    </row>
    <row r="330" spans="1:9" ht="12.75">
      <c r="A330" s="169"/>
      <c r="B330" s="158"/>
      <c r="C330" s="53" t="s">
        <v>15</v>
      </c>
      <c r="D330" s="4" t="s">
        <v>12</v>
      </c>
      <c r="E330" s="44">
        <v>12253.52206</v>
      </c>
      <c r="F330" s="76">
        <v>11887.6404</v>
      </c>
      <c r="G330" s="44">
        <v>13338.86966</v>
      </c>
      <c r="H330" s="76">
        <v>13072.32064</v>
      </c>
      <c r="I330" s="161"/>
    </row>
    <row r="331" spans="1:12" ht="37.5" customHeight="1">
      <c r="A331" s="162">
        <v>27</v>
      </c>
      <c r="B331" s="156" t="s">
        <v>407</v>
      </c>
      <c r="C331" s="53" t="s">
        <v>357</v>
      </c>
      <c r="D331" s="4" t="s">
        <v>93</v>
      </c>
      <c r="E331" s="4"/>
      <c r="F331" s="4"/>
      <c r="G331" s="4">
        <v>3</v>
      </c>
      <c r="H331" s="4">
        <v>3</v>
      </c>
      <c r="I331" s="177">
        <f>((H331/G331+H332/G332+H333/G333+H334/G334+H335/G335+H336/G336+H337/G337)/7)/(H338/G338)*100</f>
        <v>109.75161872860231</v>
      </c>
      <c r="L331" s="148"/>
    </row>
    <row r="332" spans="1:9" ht="25.5">
      <c r="A332" s="163"/>
      <c r="B332" s="157"/>
      <c r="C332" s="53" t="s">
        <v>94</v>
      </c>
      <c r="D332" s="4" t="s">
        <v>93</v>
      </c>
      <c r="E332" s="52"/>
      <c r="F332" s="4"/>
      <c r="G332" s="4">
        <v>456</v>
      </c>
      <c r="H332" s="4">
        <v>456</v>
      </c>
      <c r="I332" s="178"/>
    </row>
    <row r="333" spans="1:9" ht="38.25">
      <c r="A333" s="163"/>
      <c r="B333" s="157"/>
      <c r="C333" s="53" t="s">
        <v>95</v>
      </c>
      <c r="D333" s="4" t="s">
        <v>93</v>
      </c>
      <c r="E333" s="4"/>
      <c r="F333" s="4"/>
      <c r="G333" s="4">
        <v>433</v>
      </c>
      <c r="H333" s="4">
        <v>433</v>
      </c>
      <c r="I333" s="178"/>
    </row>
    <row r="334" spans="1:9" ht="12.75">
      <c r="A334" s="163"/>
      <c r="B334" s="157"/>
      <c r="C334" s="59" t="s">
        <v>96</v>
      </c>
      <c r="D334" s="4" t="s">
        <v>36</v>
      </c>
      <c r="E334" s="4"/>
      <c r="F334" s="4"/>
      <c r="G334" s="4">
        <v>40</v>
      </c>
      <c r="H334" s="4">
        <v>40</v>
      </c>
      <c r="I334" s="178"/>
    </row>
    <row r="335" spans="1:9" ht="38.25">
      <c r="A335" s="163"/>
      <c r="B335" s="157"/>
      <c r="C335" s="59" t="s">
        <v>97</v>
      </c>
      <c r="D335" s="4" t="s">
        <v>40</v>
      </c>
      <c r="E335" s="4"/>
      <c r="F335" s="4"/>
      <c r="G335" s="23">
        <v>1</v>
      </c>
      <c r="H335" s="23">
        <v>1</v>
      </c>
      <c r="I335" s="178"/>
    </row>
    <row r="336" spans="1:9" ht="12.75">
      <c r="A336" s="163"/>
      <c r="B336" s="157"/>
      <c r="C336" s="59" t="s">
        <v>98</v>
      </c>
      <c r="D336" s="4" t="s">
        <v>40</v>
      </c>
      <c r="E336" s="4"/>
      <c r="F336" s="4"/>
      <c r="G336" s="4">
        <v>90</v>
      </c>
      <c r="H336" s="4">
        <v>90</v>
      </c>
      <c r="I336" s="178"/>
    </row>
    <row r="337" spans="1:9" ht="12.75">
      <c r="A337" s="163"/>
      <c r="B337" s="157"/>
      <c r="C337" s="59" t="s">
        <v>230</v>
      </c>
      <c r="D337" s="4" t="s">
        <v>231</v>
      </c>
      <c r="E337" s="4"/>
      <c r="F337" s="4"/>
      <c r="G337" s="4">
        <v>26.611</v>
      </c>
      <c r="H337" s="4">
        <v>26.611</v>
      </c>
      <c r="I337" s="178"/>
    </row>
    <row r="338" spans="1:9" ht="12.75">
      <c r="A338" s="163"/>
      <c r="B338" s="157"/>
      <c r="C338" s="68" t="s">
        <v>24</v>
      </c>
      <c r="D338" s="3" t="s">
        <v>12</v>
      </c>
      <c r="E338" s="75">
        <f>SUM(E339:E340)</f>
        <v>48560</v>
      </c>
      <c r="F338" s="75">
        <f>SUM(F339:F340)</f>
        <v>48548</v>
      </c>
      <c r="G338" s="75">
        <f>G339+G340</f>
        <v>45808.77175</v>
      </c>
      <c r="H338" s="75">
        <f>H339+H340</f>
        <v>41738.58416</v>
      </c>
      <c r="I338" s="178"/>
    </row>
    <row r="339" spans="1:10" ht="12.75">
      <c r="A339" s="175"/>
      <c r="B339" s="157"/>
      <c r="C339" s="120" t="s">
        <v>14</v>
      </c>
      <c r="D339" s="4" t="s">
        <v>12</v>
      </c>
      <c r="E339" s="73">
        <v>0</v>
      </c>
      <c r="F339" s="64">
        <v>0</v>
      </c>
      <c r="G339" s="73">
        <v>15004.74</v>
      </c>
      <c r="H339" s="64">
        <v>13612.45655</v>
      </c>
      <c r="I339" s="178"/>
      <c r="J339" s="142"/>
    </row>
    <row r="340" spans="1:10" ht="12.75">
      <c r="A340" s="176"/>
      <c r="B340" s="157"/>
      <c r="C340" s="120" t="s">
        <v>15</v>
      </c>
      <c r="D340" s="4" t="s">
        <v>12</v>
      </c>
      <c r="E340" s="44">
        <v>48560</v>
      </c>
      <c r="F340" s="44">
        <v>48548</v>
      </c>
      <c r="G340" s="73">
        <v>30804.03175</v>
      </c>
      <c r="H340" s="73">
        <v>28126.12761</v>
      </c>
      <c r="I340" s="179"/>
      <c r="J340" s="142"/>
    </row>
    <row r="341" spans="1:10" ht="79.5" customHeight="1">
      <c r="A341" s="162">
        <v>28</v>
      </c>
      <c r="B341" s="156" t="s">
        <v>408</v>
      </c>
      <c r="C341" s="120" t="s">
        <v>42</v>
      </c>
      <c r="D341" s="8" t="s">
        <v>40</v>
      </c>
      <c r="E341" s="52"/>
      <c r="F341" s="52"/>
      <c r="G341" s="60">
        <v>68</v>
      </c>
      <c r="H341" s="60">
        <v>74.6</v>
      </c>
      <c r="I341" s="177">
        <f>((H341/G341+H342/G342+H343/G343+H344/G344+H345/G345)/5)/(H346/G346)*100</f>
        <v>115.62061353207025</v>
      </c>
      <c r="J341" s="141"/>
    </row>
    <row r="342" spans="1:9" ht="210" customHeight="1">
      <c r="A342" s="163"/>
      <c r="B342" s="157"/>
      <c r="C342" s="121" t="s">
        <v>43</v>
      </c>
      <c r="D342" s="8" t="s">
        <v>40</v>
      </c>
      <c r="E342" s="4"/>
      <c r="F342" s="4"/>
      <c r="G342" s="23">
        <v>87</v>
      </c>
      <c r="H342" s="23">
        <v>95</v>
      </c>
      <c r="I342" s="178"/>
    </row>
    <row r="343" spans="1:9" ht="102" customHeight="1">
      <c r="A343" s="163"/>
      <c r="B343" s="157"/>
      <c r="C343" s="121" t="s">
        <v>44</v>
      </c>
      <c r="D343" s="8" t="s">
        <v>40</v>
      </c>
      <c r="E343" s="4"/>
      <c r="F343" s="4"/>
      <c r="G343" s="4">
        <v>100</v>
      </c>
      <c r="H343" s="4">
        <v>100</v>
      </c>
      <c r="I343" s="178"/>
    </row>
    <row r="344" spans="1:9" ht="38.25">
      <c r="A344" s="163"/>
      <c r="B344" s="157"/>
      <c r="C344" s="121" t="s">
        <v>45</v>
      </c>
      <c r="D344" s="8" t="s">
        <v>40</v>
      </c>
      <c r="E344" s="4"/>
      <c r="F344" s="4"/>
      <c r="G344" s="4">
        <v>100</v>
      </c>
      <c r="H344" s="4">
        <v>100</v>
      </c>
      <c r="I344" s="178"/>
    </row>
    <row r="345" spans="1:9" ht="66.75" customHeight="1">
      <c r="A345" s="163"/>
      <c r="B345" s="157"/>
      <c r="C345" s="121" t="s">
        <v>46</v>
      </c>
      <c r="D345" s="8" t="s">
        <v>40</v>
      </c>
      <c r="E345" s="4"/>
      <c r="F345" s="4"/>
      <c r="G345" s="4">
        <v>100</v>
      </c>
      <c r="H345" s="4">
        <v>100</v>
      </c>
      <c r="I345" s="178"/>
    </row>
    <row r="346" spans="1:9" ht="12.75">
      <c r="A346" s="163"/>
      <c r="B346" s="157"/>
      <c r="C346" s="122" t="s">
        <v>24</v>
      </c>
      <c r="D346" s="3" t="s">
        <v>12</v>
      </c>
      <c r="E346" s="62">
        <f>SUM(E347:E348)</f>
        <v>9908.06819</v>
      </c>
      <c r="F346" s="62">
        <f>SUM(F347:F348)</f>
        <v>9760.13948</v>
      </c>
      <c r="G346" s="62">
        <f>SUM(G347:G348)</f>
        <v>10403.295</v>
      </c>
      <c r="H346" s="62">
        <f>SUM(H347:H348)</f>
        <v>9337.92509</v>
      </c>
      <c r="I346" s="178"/>
    </row>
    <row r="347" spans="1:10" ht="12.75">
      <c r="A347" s="163"/>
      <c r="B347" s="157"/>
      <c r="C347" s="120" t="s">
        <v>14</v>
      </c>
      <c r="D347" s="4" t="s">
        <v>12</v>
      </c>
      <c r="E347" s="44">
        <v>9896.675</v>
      </c>
      <c r="F347" s="44">
        <v>9748.74629</v>
      </c>
      <c r="G347" s="64">
        <v>10394.884</v>
      </c>
      <c r="H347" s="64">
        <v>9329.51409</v>
      </c>
      <c r="I347" s="178"/>
      <c r="J347" s="142"/>
    </row>
    <row r="348" spans="1:10" ht="12.75">
      <c r="A348" s="164"/>
      <c r="B348" s="158"/>
      <c r="C348" s="120" t="s">
        <v>15</v>
      </c>
      <c r="D348" s="4" t="s">
        <v>12</v>
      </c>
      <c r="E348" s="44">
        <v>11.39319</v>
      </c>
      <c r="F348" s="44">
        <v>11.39319</v>
      </c>
      <c r="G348" s="64">
        <v>8.411</v>
      </c>
      <c r="H348" s="64">
        <v>8.411</v>
      </c>
      <c r="I348" s="179"/>
      <c r="J348" s="142"/>
    </row>
    <row r="349" spans="1:10" ht="25.5">
      <c r="A349" s="162">
        <v>29</v>
      </c>
      <c r="B349" s="156" t="s">
        <v>409</v>
      </c>
      <c r="C349" s="116" t="s">
        <v>73</v>
      </c>
      <c r="D349" s="4" t="s">
        <v>61</v>
      </c>
      <c r="E349" s="8"/>
      <c r="F349" s="102"/>
      <c r="G349" s="102">
        <v>1025</v>
      </c>
      <c r="H349" s="102">
        <v>1025</v>
      </c>
      <c r="I349" s="172">
        <f>((H349/G349+H350/G350+H351/G351)/3)/(H357/G357)*100</f>
        <v>100</v>
      </c>
      <c r="J349" s="141"/>
    </row>
    <row r="350" spans="1:9" ht="25.5">
      <c r="A350" s="163"/>
      <c r="B350" s="157"/>
      <c r="C350" s="116" t="s">
        <v>74</v>
      </c>
      <c r="D350" s="4" t="s">
        <v>61</v>
      </c>
      <c r="E350" s="8"/>
      <c r="F350" s="102"/>
      <c r="G350" s="102">
        <v>95</v>
      </c>
      <c r="H350" s="102">
        <v>95</v>
      </c>
      <c r="I350" s="172"/>
    </row>
    <row r="351" spans="1:9" ht="38.25">
      <c r="A351" s="163"/>
      <c r="B351" s="157"/>
      <c r="C351" s="78" t="s">
        <v>75</v>
      </c>
      <c r="D351" s="4" t="s">
        <v>67</v>
      </c>
      <c r="E351" s="123"/>
      <c r="F351" s="124"/>
      <c r="G351" s="102">
        <v>208.2</v>
      </c>
      <c r="H351" s="102">
        <v>208.2</v>
      </c>
      <c r="I351" s="172"/>
    </row>
    <row r="352" spans="1:9" ht="12.75">
      <c r="A352" s="163"/>
      <c r="B352" s="157"/>
      <c r="C352" s="78" t="s">
        <v>76</v>
      </c>
      <c r="D352" s="4" t="s">
        <v>67</v>
      </c>
      <c r="E352" s="123"/>
      <c r="F352" s="124"/>
      <c r="G352" s="102">
        <v>73.7</v>
      </c>
      <c r="H352" s="102">
        <v>73.7</v>
      </c>
      <c r="I352" s="172"/>
    </row>
    <row r="353" spans="1:9" ht="12.75">
      <c r="A353" s="163"/>
      <c r="B353" s="157"/>
      <c r="C353" s="78" t="s">
        <v>77</v>
      </c>
      <c r="D353" s="4" t="s">
        <v>67</v>
      </c>
      <c r="E353" s="123"/>
      <c r="F353" s="115"/>
      <c r="G353" s="102">
        <v>43.6</v>
      </c>
      <c r="H353" s="102">
        <v>43.6</v>
      </c>
      <c r="I353" s="172"/>
    </row>
    <row r="354" spans="1:9" ht="12.75">
      <c r="A354" s="163"/>
      <c r="B354" s="157"/>
      <c r="C354" s="78" t="s">
        <v>80</v>
      </c>
      <c r="D354" s="4" t="s">
        <v>67</v>
      </c>
      <c r="E354" s="123"/>
      <c r="F354" s="124"/>
      <c r="G354" s="102">
        <v>9</v>
      </c>
      <c r="H354" s="102">
        <v>9</v>
      </c>
      <c r="I354" s="172"/>
    </row>
    <row r="355" spans="1:9" ht="12.75">
      <c r="A355" s="163"/>
      <c r="B355" s="157"/>
      <c r="C355" s="78" t="s">
        <v>78</v>
      </c>
      <c r="D355" s="4" t="s">
        <v>67</v>
      </c>
      <c r="E355" s="124"/>
      <c r="F355" s="124"/>
      <c r="G355" s="102">
        <v>64.4</v>
      </c>
      <c r="H355" s="102">
        <v>64.4</v>
      </c>
      <c r="I355" s="172"/>
    </row>
    <row r="356" spans="1:9" ht="12.75">
      <c r="A356" s="163"/>
      <c r="B356" s="157"/>
      <c r="C356" s="78" t="s">
        <v>79</v>
      </c>
      <c r="D356" s="4" t="s">
        <v>67</v>
      </c>
      <c r="E356" s="56"/>
      <c r="F356" s="124"/>
      <c r="G356" s="102">
        <v>17.5</v>
      </c>
      <c r="H356" s="102">
        <v>17.5</v>
      </c>
      <c r="I356" s="172"/>
    </row>
    <row r="357" spans="1:9" ht="12.75">
      <c r="A357" s="163"/>
      <c r="B357" s="157"/>
      <c r="C357" s="68" t="s">
        <v>19</v>
      </c>
      <c r="D357" s="1" t="s">
        <v>12</v>
      </c>
      <c r="E357" s="62">
        <f>E359</f>
        <v>1630.3224</v>
      </c>
      <c r="F357" s="62">
        <f>F359</f>
        <v>1602.0724</v>
      </c>
      <c r="G357" s="62">
        <f>SUM(G358:G359)</f>
        <v>1885.80029</v>
      </c>
      <c r="H357" s="62">
        <f>SUM(H358:H359)</f>
        <v>1885.80029</v>
      </c>
      <c r="I357" s="172"/>
    </row>
    <row r="358" spans="1:9" ht="12.75">
      <c r="A358" s="163"/>
      <c r="B358" s="157"/>
      <c r="C358" s="30" t="s">
        <v>14</v>
      </c>
      <c r="D358" s="8" t="s">
        <v>12</v>
      </c>
      <c r="E358" s="62"/>
      <c r="F358" s="62"/>
      <c r="G358" s="64">
        <v>0</v>
      </c>
      <c r="H358" s="64">
        <v>0</v>
      </c>
      <c r="I358" s="172"/>
    </row>
    <row r="359" spans="1:10" ht="12.75">
      <c r="A359" s="163"/>
      <c r="B359" s="158"/>
      <c r="C359" s="30" t="s">
        <v>15</v>
      </c>
      <c r="D359" s="8" t="s">
        <v>12</v>
      </c>
      <c r="E359" s="44">
        <v>1630.3224</v>
      </c>
      <c r="F359" s="44">
        <v>1602.0724</v>
      </c>
      <c r="G359" s="58">
        <v>1885.80029</v>
      </c>
      <c r="H359" s="58">
        <v>1885.80029</v>
      </c>
      <c r="I359" s="172"/>
      <c r="J359" s="142"/>
    </row>
    <row r="360" spans="1:10" ht="64.5" customHeight="1">
      <c r="A360" s="162">
        <v>30</v>
      </c>
      <c r="B360" s="156" t="s">
        <v>410</v>
      </c>
      <c r="C360" s="53" t="s">
        <v>34</v>
      </c>
      <c r="D360" s="8" t="s">
        <v>36</v>
      </c>
      <c r="E360" s="23"/>
      <c r="F360" s="125"/>
      <c r="G360" s="52">
        <v>1</v>
      </c>
      <c r="H360" s="52">
        <v>2</v>
      </c>
      <c r="I360" s="159">
        <f>((H360/G360+H361/G361+H362/G362+H363/G363)/4)*100</f>
        <v>150.47169811320757</v>
      </c>
      <c r="J360" s="141"/>
    </row>
    <row r="361" spans="1:9" ht="76.5" customHeight="1">
      <c r="A361" s="163"/>
      <c r="B361" s="157"/>
      <c r="C361" s="53" t="s">
        <v>35</v>
      </c>
      <c r="D361" s="8" t="s">
        <v>36</v>
      </c>
      <c r="E361" s="23"/>
      <c r="F361" s="125"/>
      <c r="G361" s="52">
        <v>53</v>
      </c>
      <c r="H361" s="52">
        <v>54</v>
      </c>
      <c r="I361" s="160"/>
    </row>
    <row r="362" spans="1:9" ht="51.75" customHeight="1">
      <c r="A362" s="163"/>
      <c r="B362" s="173"/>
      <c r="C362" s="53" t="s">
        <v>37</v>
      </c>
      <c r="D362" s="8" t="s">
        <v>32</v>
      </c>
      <c r="E362" s="23"/>
      <c r="F362" s="125"/>
      <c r="G362" s="52">
        <v>1</v>
      </c>
      <c r="H362" s="52">
        <v>1</v>
      </c>
      <c r="I362" s="160"/>
    </row>
    <row r="363" spans="1:9" ht="89.25" customHeight="1">
      <c r="A363" s="163"/>
      <c r="B363" s="173"/>
      <c r="C363" s="53" t="s">
        <v>38</v>
      </c>
      <c r="D363" s="8" t="s">
        <v>36</v>
      </c>
      <c r="E363" s="23"/>
      <c r="F363" s="125"/>
      <c r="G363" s="52">
        <v>4</v>
      </c>
      <c r="H363" s="52">
        <v>8</v>
      </c>
      <c r="I363" s="160"/>
    </row>
    <row r="364" spans="1:9" ht="15.75" customHeight="1">
      <c r="A364" s="163"/>
      <c r="B364" s="173"/>
      <c r="C364" s="68" t="s">
        <v>19</v>
      </c>
      <c r="D364" s="1" t="s">
        <v>12</v>
      </c>
      <c r="E364" s="62">
        <f>SUM(E365:E365)</f>
        <v>232.94209</v>
      </c>
      <c r="F364" s="62">
        <f>SUM(F365:F365)</f>
        <v>232.94209</v>
      </c>
      <c r="G364" s="126">
        <f>SUM(G365:G365)</f>
        <v>200</v>
      </c>
      <c r="H364" s="126">
        <f>SUM(H365:H365)</f>
        <v>0</v>
      </c>
      <c r="I364" s="160"/>
    </row>
    <row r="365" spans="1:10" ht="12.75">
      <c r="A365" s="163"/>
      <c r="B365" s="174"/>
      <c r="C365" s="112" t="s">
        <v>15</v>
      </c>
      <c r="D365" s="8" t="s">
        <v>12</v>
      </c>
      <c r="E365" s="44">
        <v>232.94209</v>
      </c>
      <c r="F365" s="44">
        <v>232.94209</v>
      </c>
      <c r="G365" s="127">
        <v>200</v>
      </c>
      <c r="H365" s="127">
        <v>0</v>
      </c>
      <c r="I365" s="161"/>
      <c r="J365" s="142"/>
    </row>
    <row r="366" spans="1:10" ht="29.25" customHeight="1">
      <c r="A366" s="169">
        <v>31</v>
      </c>
      <c r="B366" s="156" t="s">
        <v>188</v>
      </c>
      <c r="C366" s="51" t="s">
        <v>189</v>
      </c>
      <c r="D366" s="8" t="s">
        <v>36</v>
      </c>
      <c r="E366" s="82"/>
      <c r="F366" s="82"/>
      <c r="G366" s="4">
        <v>7</v>
      </c>
      <c r="H366" s="4">
        <v>7</v>
      </c>
      <c r="I366" s="159">
        <f>((H366/G366+H367/G367+H368/G368+H369/G369+H370/G370+H371/G371+H372/G372+H373/G373+H374/G374+H375/G375+H376/G376)/11)/(H377/G377)*100</f>
        <v>151.62801284561877</v>
      </c>
      <c r="J366" s="144"/>
    </row>
    <row r="367" spans="1:10" ht="40.5" customHeight="1">
      <c r="A367" s="169"/>
      <c r="B367" s="157"/>
      <c r="C367" s="51" t="s">
        <v>190</v>
      </c>
      <c r="D367" s="8" t="s">
        <v>36</v>
      </c>
      <c r="E367" s="82"/>
      <c r="F367" s="82"/>
      <c r="G367" s="4">
        <v>5</v>
      </c>
      <c r="H367" s="4">
        <v>6</v>
      </c>
      <c r="I367" s="160"/>
      <c r="J367" s="142"/>
    </row>
    <row r="368" spans="1:10" ht="41.25" customHeight="1">
      <c r="A368" s="169"/>
      <c r="B368" s="157"/>
      <c r="C368" s="51" t="s">
        <v>191</v>
      </c>
      <c r="D368" s="8" t="s">
        <v>32</v>
      </c>
      <c r="E368" s="82"/>
      <c r="F368" s="82"/>
      <c r="G368" s="4">
        <v>15</v>
      </c>
      <c r="H368" s="4">
        <v>30</v>
      </c>
      <c r="I368" s="160"/>
      <c r="J368" s="142"/>
    </row>
    <row r="369" spans="1:10" ht="25.5">
      <c r="A369" s="169"/>
      <c r="B369" s="157"/>
      <c r="C369" s="51" t="s">
        <v>192</v>
      </c>
      <c r="D369" s="8" t="s">
        <v>36</v>
      </c>
      <c r="E369" s="82"/>
      <c r="F369" s="82"/>
      <c r="G369" s="4">
        <v>14</v>
      </c>
      <c r="H369" s="4">
        <v>28</v>
      </c>
      <c r="I369" s="160"/>
      <c r="J369" s="142"/>
    </row>
    <row r="370" spans="1:10" ht="38.25">
      <c r="A370" s="169"/>
      <c r="B370" s="157"/>
      <c r="C370" s="51" t="s">
        <v>193</v>
      </c>
      <c r="D370" s="8" t="s">
        <v>32</v>
      </c>
      <c r="E370" s="82"/>
      <c r="F370" s="82"/>
      <c r="G370" s="4">
        <v>40</v>
      </c>
      <c r="H370" s="4">
        <v>50</v>
      </c>
      <c r="I370" s="160"/>
      <c r="J370" s="142"/>
    </row>
    <row r="371" spans="1:10" ht="25.5">
      <c r="A371" s="169"/>
      <c r="B371" s="157"/>
      <c r="C371" s="51" t="s">
        <v>194</v>
      </c>
      <c r="D371" s="8" t="s">
        <v>36</v>
      </c>
      <c r="E371" s="82"/>
      <c r="F371" s="82"/>
      <c r="G371" s="4">
        <v>2</v>
      </c>
      <c r="H371" s="4">
        <v>5</v>
      </c>
      <c r="I371" s="160"/>
      <c r="J371" s="142"/>
    </row>
    <row r="372" spans="1:10" ht="54.75" customHeight="1">
      <c r="A372" s="169"/>
      <c r="B372" s="157"/>
      <c r="C372" s="51" t="s">
        <v>195</v>
      </c>
      <c r="D372" s="8" t="s">
        <v>36</v>
      </c>
      <c r="E372" s="82"/>
      <c r="F372" s="82"/>
      <c r="G372" s="4">
        <v>120</v>
      </c>
      <c r="H372" s="4">
        <v>120</v>
      </c>
      <c r="I372" s="160"/>
      <c r="J372" s="142"/>
    </row>
    <row r="373" spans="1:10" ht="28.5" customHeight="1">
      <c r="A373" s="169"/>
      <c r="B373" s="157"/>
      <c r="C373" s="51" t="s">
        <v>196</v>
      </c>
      <c r="D373" s="8" t="s">
        <v>32</v>
      </c>
      <c r="E373" s="82"/>
      <c r="F373" s="82"/>
      <c r="G373" s="4">
        <v>40</v>
      </c>
      <c r="H373" s="4">
        <v>40</v>
      </c>
      <c r="I373" s="160"/>
      <c r="J373" s="142"/>
    </row>
    <row r="374" spans="1:10" ht="30" customHeight="1">
      <c r="A374" s="169"/>
      <c r="B374" s="157"/>
      <c r="C374" s="51" t="s">
        <v>197</v>
      </c>
      <c r="D374" s="8" t="s">
        <v>36</v>
      </c>
      <c r="E374" s="82"/>
      <c r="F374" s="82"/>
      <c r="G374" s="4">
        <v>3</v>
      </c>
      <c r="H374" s="4">
        <v>3</v>
      </c>
      <c r="I374" s="160"/>
      <c r="J374" s="142"/>
    </row>
    <row r="375" spans="1:10" ht="25.5">
      <c r="A375" s="169"/>
      <c r="B375" s="157"/>
      <c r="C375" s="51" t="s">
        <v>198</v>
      </c>
      <c r="D375" s="8" t="s">
        <v>36</v>
      </c>
      <c r="E375" s="82"/>
      <c r="F375" s="82"/>
      <c r="G375" s="4">
        <v>7</v>
      </c>
      <c r="H375" s="4">
        <v>9</v>
      </c>
      <c r="I375" s="160"/>
      <c r="J375" s="142"/>
    </row>
    <row r="376" spans="1:10" ht="38.25">
      <c r="A376" s="169"/>
      <c r="B376" s="157"/>
      <c r="C376" s="51" t="s">
        <v>199</v>
      </c>
      <c r="D376" s="8" t="s">
        <v>36</v>
      </c>
      <c r="E376" s="82"/>
      <c r="F376" s="82"/>
      <c r="G376" s="4">
        <v>5</v>
      </c>
      <c r="H376" s="4">
        <v>9</v>
      </c>
      <c r="I376" s="160"/>
      <c r="J376" s="142"/>
    </row>
    <row r="377" spans="1:10" ht="12.75">
      <c r="A377" s="169"/>
      <c r="B377" s="157"/>
      <c r="C377" s="68" t="s">
        <v>19</v>
      </c>
      <c r="D377" s="1" t="s">
        <v>12</v>
      </c>
      <c r="E377" s="82"/>
      <c r="F377" s="82"/>
      <c r="G377" s="4">
        <f>SUM(G378:G379)</f>
        <v>6621.03536</v>
      </c>
      <c r="H377" s="4">
        <f>SUM(H378:H379)</f>
        <v>6365.6402100000005</v>
      </c>
      <c r="I377" s="160"/>
      <c r="J377" s="142"/>
    </row>
    <row r="378" spans="1:10" ht="12.75">
      <c r="A378" s="169"/>
      <c r="B378" s="157"/>
      <c r="C378" s="53" t="s">
        <v>14</v>
      </c>
      <c r="D378" s="8" t="s">
        <v>12</v>
      </c>
      <c r="E378" s="82"/>
      <c r="F378" s="82"/>
      <c r="G378" s="64">
        <v>749.38</v>
      </c>
      <c r="H378" s="64">
        <v>749.38</v>
      </c>
      <c r="I378" s="160"/>
      <c r="J378" s="142"/>
    </row>
    <row r="379" spans="1:10" ht="12.75">
      <c r="A379" s="169"/>
      <c r="B379" s="157"/>
      <c r="C379" s="30" t="s">
        <v>15</v>
      </c>
      <c r="D379" s="8" t="s">
        <v>12</v>
      </c>
      <c r="E379" s="82"/>
      <c r="F379" s="82"/>
      <c r="G379" s="4">
        <v>5871.65536</v>
      </c>
      <c r="H379" s="4">
        <v>5616.26021</v>
      </c>
      <c r="I379" s="160"/>
      <c r="J379" s="142"/>
    </row>
    <row r="380" spans="1:10" ht="38.25">
      <c r="A380" s="162">
        <v>32</v>
      </c>
      <c r="B380" s="156" t="s">
        <v>209</v>
      </c>
      <c r="C380" s="51" t="s">
        <v>210</v>
      </c>
      <c r="D380" s="8" t="s">
        <v>32</v>
      </c>
      <c r="E380" s="82"/>
      <c r="F380" s="82"/>
      <c r="G380" s="4">
        <v>31</v>
      </c>
      <c r="H380" s="4">
        <v>36</v>
      </c>
      <c r="I380" s="159">
        <f>((H380/G380+H381/G381+H382/G382+H383/G383+H384/G384+H385/G385)/6)/(H386/G386)*100</f>
        <v>216.91015031244723</v>
      </c>
      <c r="J380" s="144"/>
    </row>
    <row r="381" spans="1:10" ht="42" customHeight="1">
      <c r="A381" s="163"/>
      <c r="B381" s="157"/>
      <c r="C381" s="51" t="s">
        <v>211</v>
      </c>
      <c r="D381" s="8" t="s">
        <v>32</v>
      </c>
      <c r="E381" s="82"/>
      <c r="F381" s="82"/>
      <c r="G381" s="4">
        <v>4</v>
      </c>
      <c r="H381" s="4">
        <v>4</v>
      </c>
      <c r="I381" s="160"/>
      <c r="J381" s="142"/>
    </row>
    <row r="382" spans="1:10" ht="51">
      <c r="A382" s="163"/>
      <c r="B382" s="157"/>
      <c r="C382" s="51" t="s">
        <v>212</v>
      </c>
      <c r="D382" s="8" t="s">
        <v>32</v>
      </c>
      <c r="E382" s="82"/>
      <c r="F382" s="82"/>
      <c r="G382" s="4">
        <v>2</v>
      </c>
      <c r="H382" s="4">
        <v>2</v>
      </c>
      <c r="I382" s="160"/>
      <c r="J382" s="142"/>
    </row>
    <row r="383" spans="1:10" ht="41.25" customHeight="1">
      <c r="A383" s="163"/>
      <c r="B383" s="157"/>
      <c r="C383" s="51" t="s">
        <v>213</v>
      </c>
      <c r="D383" s="8" t="s">
        <v>41</v>
      </c>
      <c r="E383" s="82"/>
      <c r="F383" s="82"/>
      <c r="G383" s="4">
        <v>2</v>
      </c>
      <c r="H383" s="4">
        <v>5</v>
      </c>
      <c r="I383" s="160"/>
      <c r="J383" s="142"/>
    </row>
    <row r="384" spans="1:10" ht="38.25">
      <c r="A384" s="163"/>
      <c r="B384" s="157"/>
      <c r="C384" s="51" t="s">
        <v>214</v>
      </c>
      <c r="D384" s="8" t="s">
        <v>32</v>
      </c>
      <c r="E384" s="82"/>
      <c r="F384" s="82"/>
      <c r="G384" s="4">
        <v>7</v>
      </c>
      <c r="H384" s="4">
        <v>7</v>
      </c>
      <c r="I384" s="160"/>
      <c r="J384" s="142"/>
    </row>
    <row r="385" spans="1:10" ht="12.75">
      <c r="A385" s="163"/>
      <c r="B385" s="157"/>
      <c r="C385" s="30" t="s">
        <v>215</v>
      </c>
      <c r="D385" s="8" t="s">
        <v>41</v>
      </c>
      <c r="E385" s="82"/>
      <c r="F385" s="82"/>
      <c r="G385" s="4">
        <v>12</v>
      </c>
      <c r="H385" s="4">
        <v>24</v>
      </c>
      <c r="I385" s="160"/>
      <c r="J385" s="142"/>
    </row>
    <row r="386" spans="1:10" ht="12.75">
      <c r="A386" s="163"/>
      <c r="B386" s="157"/>
      <c r="C386" s="68" t="s">
        <v>19</v>
      </c>
      <c r="D386" s="1" t="s">
        <v>12</v>
      </c>
      <c r="E386" s="82"/>
      <c r="F386" s="82"/>
      <c r="G386" s="64">
        <f>SUM(G387:G388)</f>
        <v>717.5</v>
      </c>
      <c r="H386" s="64">
        <f>SUM(H387:H388)</f>
        <v>477.5</v>
      </c>
      <c r="I386" s="160"/>
      <c r="J386" s="142"/>
    </row>
    <row r="387" spans="1:10" ht="12.75">
      <c r="A387" s="163"/>
      <c r="B387" s="157"/>
      <c r="C387" s="53" t="s">
        <v>15</v>
      </c>
      <c r="D387" s="8" t="s">
        <v>12</v>
      </c>
      <c r="E387" s="82"/>
      <c r="F387" s="82"/>
      <c r="G387" s="64">
        <v>240</v>
      </c>
      <c r="H387" s="64">
        <v>0</v>
      </c>
      <c r="I387" s="160"/>
      <c r="J387" s="142"/>
    </row>
    <row r="388" spans="1:10" ht="12.75">
      <c r="A388" s="164"/>
      <c r="B388" s="158"/>
      <c r="C388" s="30" t="s">
        <v>13</v>
      </c>
      <c r="D388" s="8" t="s">
        <v>12</v>
      </c>
      <c r="E388" s="82"/>
      <c r="F388" s="82"/>
      <c r="G388" s="64">
        <v>477.5</v>
      </c>
      <c r="H388" s="64">
        <v>477.5</v>
      </c>
      <c r="I388" s="161"/>
      <c r="J388" s="142"/>
    </row>
    <row r="389" spans="1:10" ht="49.5" customHeight="1">
      <c r="A389" s="162">
        <v>33</v>
      </c>
      <c r="B389" s="156" t="s">
        <v>411</v>
      </c>
      <c r="C389" s="53" t="s">
        <v>102</v>
      </c>
      <c r="D389" s="8" t="s">
        <v>36</v>
      </c>
      <c r="E389" s="128"/>
      <c r="F389" s="114"/>
      <c r="G389" s="114">
        <v>0</v>
      </c>
      <c r="H389" s="114">
        <v>0</v>
      </c>
      <c r="I389" s="159">
        <f>(H392/G392)*100</f>
        <v>100</v>
      </c>
      <c r="J389" s="143"/>
    </row>
    <row r="390" spans="1:9" ht="38.25">
      <c r="A390" s="163"/>
      <c r="B390" s="157"/>
      <c r="C390" s="53" t="s">
        <v>103</v>
      </c>
      <c r="D390" s="8" t="s">
        <v>36</v>
      </c>
      <c r="E390" s="128"/>
      <c r="F390" s="114"/>
      <c r="G390" s="114">
        <v>0</v>
      </c>
      <c r="H390" s="114">
        <v>0</v>
      </c>
      <c r="I390" s="160"/>
    </row>
    <row r="391" spans="1:10" ht="38.25" customHeight="1">
      <c r="A391" s="163"/>
      <c r="B391" s="157"/>
      <c r="C391" s="53" t="s">
        <v>104</v>
      </c>
      <c r="D391" s="8" t="s">
        <v>36</v>
      </c>
      <c r="E391" s="128"/>
      <c r="F391" s="114"/>
      <c r="G391" s="114">
        <v>0</v>
      </c>
      <c r="H391" s="114">
        <v>0</v>
      </c>
      <c r="I391" s="160"/>
      <c r="J391" s="16"/>
    </row>
    <row r="392" spans="1:9" ht="12.75">
      <c r="A392" s="163"/>
      <c r="B392" s="157"/>
      <c r="C392" s="68" t="s">
        <v>19</v>
      </c>
      <c r="D392" s="1" t="s">
        <v>12</v>
      </c>
      <c r="E392" s="62">
        <f>SUM(E393:E394)</f>
        <v>40508.215</v>
      </c>
      <c r="F392" s="62">
        <f>SUM(F393:F394)</f>
        <v>40508.215</v>
      </c>
      <c r="G392" s="62">
        <f>SUM(G393:G394)</f>
        <v>284.94438</v>
      </c>
      <c r="H392" s="62">
        <f>SUM(H393:H394)</f>
        <v>284.94438</v>
      </c>
      <c r="I392" s="160"/>
    </row>
    <row r="393" spans="1:9" ht="12.75">
      <c r="A393" s="163"/>
      <c r="B393" s="157"/>
      <c r="C393" s="53" t="s">
        <v>14</v>
      </c>
      <c r="D393" s="8" t="s">
        <v>12</v>
      </c>
      <c r="E393" s="64">
        <v>38482.804</v>
      </c>
      <c r="F393" s="73">
        <v>38482.804</v>
      </c>
      <c r="G393" s="64">
        <v>0</v>
      </c>
      <c r="H393" s="73">
        <v>0</v>
      </c>
      <c r="I393" s="160"/>
    </row>
    <row r="394" spans="1:9" ht="17.25" customHeight="1">
      <c r="A394" s="164"/>
      <c r="B394" s="158"/>
      <c r="C394" s="30" t="s">
        <v>15</v>
      </c>
      <c r="D394" s="8" t="s">
        <v>12</v>
      </c>
      <c r="E394" s="64">
        <v>2025.411</v>
      </c>
      <c r="F394" s="4">
        <v>2025.411</v>
      </c>
      <c r="G394" s="64">
        <v>284.94438</v>
      </c>
      <c r="H394" s="4">
        <v>284.94438</v>
      </c>
      <c r="I394" s="161"/>
    </row>
    <row r="395" spans="1:10" ht="40.5" customHeight="1">
      <c r="A395" s="162">
        <v>34</v>
      </c>
      <c r="B395" s="156" t="s">
        <v>300</v>
      </c>
      <c r="C395" s="53" t="s">
        <v>51</v>
      </c>
      <c r="D395" s="8" t="s">
        <v>52</v>
      </c>
      <c r="E395" s="56"/>
      <c r="F395" s="124"/>
      <c r="G395" s="52">
        <v>50</v>
      </c>
      <c r="H395" s="52">
        <v>50</v>
      </c>
      <c r="I395" s="159">
        <f>(H395/G395+H396/G396+H397/G397+H398/G398+H399/G399)/5*100</f>
        <v>100</v>
      </c>
      <c r="J395" s="141"/>
    </row>
    <row r="396" spans="1:9" ht="90" customHeight="1">
      <c r="A396" s="163"/>
      <c r="B396" s="157"/>
      <c r="C396" s="40" t="s">
        <v>53</v>
      </c>
      <c r="D396" s="8" t="s">
        <v>40</v>
      </c>
      <c r="E396" s="56"/>
      <c r="F396" s="124"/>
      <c r="G396" s="52">
        <v>100</v>
      </c>
      <c r="H396" s="117">
        <v>100</v>
      </c>
      <c r="I396" s="160"/>
    </row>
    <row r="397" spans="1:9" ht="51.75" customHeight="1">
      <c r="A397" s="163"/>
      <c r="B397" s="157"/>
      <c r="C397" s="40" t="s">
        <v>54</v>
      </c>
      <c r="D397" s="8" t="s">
        <v>40</v>
      </c>
      <c r="E397" s="56"/>
      <c r="F397" s="124"/>
      <c r="G397" s="52">
        <v>100</v>
      </c>
      <c r="H397" s="117">
        <v>100</v>
      </c>
      <c r="I397" s="160"/>
    </row>
    <row r="398" spans="1:9" ht="51">
      <c r="A398" s="163"/>
      <c r="B398" s="157"/>
      <c r="C398" s="40" t="s">
        <v>55</v>
      </c>
      <c r="D398" s="8" t="s">
        <v>41</v>
      </c>
      <c r="E398" s="56"/>
      <c r="F398" s="124"/>
      <c r="G398" s="114">
        <v>3</v>
      </c>
      <c r="H398" s="8">
        <v>3</v>
      </c>
      <c r="I398" s="160"/>
    </row>
    <row r="399" spans="1:9" ht="25.5">
      <c r="A399" s="163"/>
      <c r="B399" s="157"/>
      <c r="C399" s="40" t="s">
        <v>301</v>
      </c>
      <c r="D399" s="8" t="s">
        <v>41</v>
      </c>
      <c r="E399" s="56"/>
      <c r="F399" s="124"/>
      <c r="G399" s="114">
        <v>4</v>
      </c>
      <c r="H399" s="8">
        <v>4</v>
      </c>
      <c r="I399" s="160"/>
    </row>
    <row r="400" spans="1:9" ht="12.75">
      <c r="A400" s="164"/>
      <c r="B400" s="158"/>
      <c r="C400" s="165" t="s">
        <v>56</v>
      </c>
      <c r="D400" s="166"/>
      <c r="E400" s="166"/>
      <c r="F400" s="166"/>
      <c r="G400" s="166"/>
      <c r="H400" s="167"/>
      <c r="I400" s="161"/>
    </row>
    <row r="401" spans="1:10" ht="76.5" customHeight="1">
      <c r="A401" s="169">
        <v>35</v>
      </c>
      <c r="B401" s="170" t="s">
        <v>135</v>
      </c>
      <c r="C401" s="129" t="s">
        <v>216</v>
      </c>
      <c r="D401" s="130" t="s">
        <v>40</v>
      </c>
      <c r="E401" s="45"/>
      <c r="F401" s="45"/>
      <c r="G401" s="130">
        <v>51.1</v>
      </c>
      <c r="H401" s="131">
        <v>45.1</v>
      </c>
      <c r="I401" s="159">
        <f>((H401/G401+H402/G402+H403/G403+H404/G404+H405/G405+H406/G406+H407/G407+H408/G408+H409/G409+H410/G410)/10)*100</f>
        <v>114.10208604189845</v>
      </c>
      <c r="J401" s="141"/>
    </row>
    <row r="402" spans="1:9" ht="24.75" customHeight="1">
      <c r="A402" s="169"/>
      <c r="B402" s="170"/>
      <c r="C402" s="129" t="s">
        <v>217</v>
      </c>
      <c r="D402" s="130" t="s">
        <v>40</v>
      </c>
      <c r="E402" s="45"/>
      <c r="F402" s="45"/>
      <c r="G402" s="130">
        <v>102.5</v>
      </c>
      <c r="H402" s="130">
        <v>113.1</v>
      </c>
      <c r="I402" s="160"/>
    </row>
    <row r="403" spans="1:9" ht="39" customHeight="1">
      <c r="A403" s="169"/>
      <c r="B403" s="170"/>
      <c r="C403" s="129" t="s">
        <v>218</v>
      </c>
      <c r="D403" s="130" t="s">
        <v>3</v>
      </c>
      <c r="E403" s="45"/>
      <c r="F403" s="45"/>
      <c r="G403" s="130">
        <v>79.3</v>
      </c>
      <c r="H403" s="130">
        <v>90.4</v>
      </c>
      <c r="I403" s="160"/>
    </row>
    <row r="404" spans="1:9" ht="54.75" customHeight="1">
      <c r="A404" s="169"/>
      <c r="B404" s="170"/>
      <c r="C404" s="132" t="s">
        <v>219</v>
      </c>
      <c r="D404" s="130" t="s">
        <v>40</v>
      </c>
      <c r="E404" s="45"/>
      <c r="F404" s="45"/>
      <c r="G404" s="130">
        <v>758.2</v>
      </c>
      <c r="H404" s="130">
        <v>788.4</v>
      </c>
      <c r="I404" s="160"/>
    </row>
    <row r="405" spans="1:9" ht="69" customHeight="1">
      <c r="A405" s="169"/>
      <c r="B405" s="170"/>
      <c r="C405" s="132" t="s">
        <v>220</v>
      </c>
      <c r="D405" s="133" t="s">
        <v>40</v>
      </c>
      <c r="E405" s="45"/>
      <c r="F405" s="45"/>
      <c r="G405" s="133">
        <v>7.94</v>
      </c>
      <c r="H405" s="133">
        <v>7.5</v>
      </c>
      <c r="I405" s="160"/>
    </row>
    <row r="406" spans="1:9" ht="49.5" customHeight="1">
      <c r="A406" s="169"/>
      <c r="B406" s="170"/>
      <c r="C406" s="132" t="s">
        <v>221</v>
      </c>
      <c r="D406" s="130" t="s">
        <v>40</v>
      </c>
      <c r="E406" s="45"/>
      <c r="F406" s="45"/>
      <c r="G406" s="130">
        <v>1.59</v>
      </c>
      <c r="H406" s="130">
        <v>3.2</v>
      </c>
      <c r="I406" s="160"/>
    </row>
    <row r="407" spans="1:9" ht="38.25">
      <c r="A407" s="169"/>
      <c r="B407" s="170"/>
      <c r="C407" s="132" t="s">
        <v>222</v>
      </c>
      <c r="D407" s="130" t="s">
        <v>41</v>
      </c>
      <c r="E407" s="45"/>
      <c r="F407" s="45"/>
      <c r="G407" s="130">
        <v>253</v>
      </c>
      <c r="H407" s="130">
        <v>250</v>
      </c>
      <c r="I407" s="160"/>
    </row>
    <row r="408" spans="1:9" ht="42" customHeight="1">
      <c r="A408" s="169"/>
      <c r="B408" s="170"/>
      <c r="C408" s="132" t="s">
        <v>223</v>
      </c>
      <c r="D408" s="130" t="s">
        <v>41</v>
      </c>
      <c r="E408" s="45"/>
      <c r="F408" s="45"/>
      <c r="G408" s="130">
        <v>70</v>
      </c>
      <c r="H408" s="130">
        <v>88</v>
      </c>
      <c r="I408" s="160"/>
    </row>
    <row r="409" spans="1:9" ht="42" customHeight="1">
      <c r="A409" s="169"/>
      <c r="B409" s="170"/>
      <c r="C409" s="132" t="s">
        <v>224</v>
      </c>
      <c r="D409" s="130" t="s">
        <v>134</v>
      </c>
      <c r="E409" s="45"/>
      <c r="F409" s="45"/>
      <c r="G409" s="130">
        <v>33735.5</v>
      </c>
      <c r="H409" s="130">
        <v>35150.93</v>
      </c>
      <c r="I409" s="160"/>
    </row>
    <row r="410" spans="1:9" ht="37.5" customHeight="1">
      <c r="A410" s="169"/>
      <c r="B410" s="170"/>
      <c r="C410" s="132" t="s">
        <v>225</v>
      </c>
      <c r="D410" s="134" t="s">
        <v>41</v>
      </c>
      <c r="E410" s="45"/>
      <c r="F410" s="45"/>
      <c r="G410" s="130">
        <v>17</v>
      </c>
      <c r="H410" s="130">
        <v>17</v>
      </c>
      <c r="I410" s="160"/>
    </row>
    <row r="411" spans="1:9" ht="12.75">
      <c r="A411" s="169"/>
      <c r="B411" s="170"/>
      <c r="C411" s="171" t="s">
        <v>56</v>
      </c>
      <c r="D411" s="171"/>
      <c r="E411" s="171"/>
      <c r="F411" s="171"/>
      <c r="G411" s="171"/>
      <c r="H411" s="171"/>
      <c r="I411" s="161"/>
    </row>
    <row r="412" spans="1:9" ht="76.5" customHeight="1">
      <c r="A412" s="208">
        <v>36</v>
      </c>
      <c r="B412" s="156" t="s">
        <v>412</v>
      </c>
      <c r="C412" s="135" t="s">
        <v>346</v>
      </c>
      <c r="D412" s="30" t="s">
        <v>61</v>
      </c>
      <c r="E412" s="28"/>
      <c r="F412" s="28"/>
      <c r="G412" s="28">
        <v>0</v>
      </c>
      <c r="H412" s="28">
        <v>0</v>
      </c>
      <c r="I412" s="159">
        <f>((H413/G413+H414/G414+H415/G415+H416/G416+H418/G418)/5)/(H422/G422)*100</f>
        <v>100.71376113356601</v>
      </c>
    </row>
    <row r="413" spans="1:9" ht="50.25" customHeight="1">
      <c r="A413" s="180"/>
      <c r="B413" s="157"/>
      <c r="C413" s="135" t="s">
        <v>347</v>
      </c>
      <c r="D413" s="30" t="s">
        <v>41</v>
      </c>
      <c r="E413" s="28"/>
      <c r="F413" s="28"/>
      <c r="G413" s="28">
        <v>1</v>
      </c>
      <c r="H413" s="28">
        <v>1</v>
      </c>
      <c r="I413" s="160"/>
    </row>
    <row r="414" spans="1:9" ht="52.5" customHeight="1">
      <c r="A414" s="180"/>
      <c r="B414" s="157"/>
      <c r="C414" s="135" t="s">
        <v>348</v>
      </c>
      <c r="D414" s="30" t="s">
        <v>61</v>
      </c>
      <c r="E414" s="28"/>
      <c r="F414" s="28"/>
      <c r="G414" s="28">
        <v>63.9</v>
      </c>
      <c r="H414" s="28">
        <v>63.9</v>
      </c>
      <c r="I414" s="160"/>
    </row>
    <row r="415" spans="1:9" ht="48" customHeight="1">
      <c r="A415" s="180"/>
      <c r="B415" s="157"/>
      <c r="C415" s="135" t="s">
        <v>349</v>
      </c>
      <c r="D415" s="30" t="s">
        <v>41</v>
      </c>
      <c r="E415" s="28"/>
      <c r="F415" s="28"/>
      <c r="G415" s="28">
        <v>44</v>
      </c>
      <c r="H415" s="28">
        <v>44</v>
      </c>
      <c r="I415" s="160"/>
    </row>
    <row r="416" spans="1:9" ht="72.75" customHeight="1">
      <c r="A416" s="180"/>
      <c r="B416" s="157"/>
      <c r="C416" s="135" t="s">
        <v>350</v>
      </c>
      <c r="D416" s="30" t="s">
        <v>41</v>
      </c>
      <c r="E416" s="28"/>
      <c r="F416" s="28"/>
      <c r="G416" s="28">
        <v>1</v>
      </c>
      <c r="H416" s="28">
        <v>1</v>
      </c>
      <c r="I416" s="160"/>
    </row>
    <row r="417" spans="1:9" ht="34.5" customHeight="1">
      <c r="A417" s="180"/>
      <c r="B417" s="157"/>
      <c r="C417" s="135" t="s">
        <v>351</v>
      </c>
      <c r="D417" s="30" t="s">
        <v>93</v>
      </c>
      <c r="E417" s="28"/>
      <c r="F417" s="28"/>
      <c r="G417" s="28">
        <v>0</v>
      </c>
      <c r="H417" s="28">
        <v>0</v>
      </c>
      <c r="I417" s="160"/>
    </row>
    <row r="418" spans="1:9" ht="34.5" customHeight="1">
      <c r="A418" s="180"/>
      <c r="B418" s="157"/>
      <c r="C418" s="135" t="s">
        <v>352</v>
      </c>
      <c r="D418" s="30" t="s">
        <v>93</v>
      </c>
      <c r="E418" s="28"/>
      <c r="F418" s="28"/>
      <c r="G418" s="28">
        <v>20.6</v>
      </c>
      <c r="H418" s="28">
        <v>20.6</v>
      </c>
      <c r="I418" s="160"/>
    </row>
    <row r="419" spans="1:9" ht="82.5" customHeight="1">
      <c r="A419" s="180"/>
      <c r="B419" s="157"/>
      <c r="C419" s="135" t="s">
        <v>353</v>
      </c>
      <c r="D419" s="30" t="s">
        <v>41</v>
      </c>
      <c r="E419" s="28"/>
      <c r="F419" s="28"/>
      <c r="G419" s="28">
        <v>0</v>
      </c>
      <c r="H419" s="28">
        <v>0</v>
      </c>
      <c r="I419" s="160"/>
    </row>
    <row r="420" spans="1:9" ht="111" customHeight="1">
      <c r="A420" s="180"/>
      <c r="B420" s="157"/>
      <c r="C420" s="135" t="s">
        <v>354</v>
      </c>
      <c r="D420" s="30" t="s">
        <v>41</v>
      </c>
      <c r="E420" s="28"/>
      <c r="F420" s="28"/>
      <c r="G420" s="28">
        <v>0</v>
      </c>
      <c r="H420" s="28">
        <v>0</v>
      </c>
      <c r="I420" s="160"/>
    </row>
    <row r="421" spans="1:9" ht="125.25" customHeight="1">
      <c r="A421" s="180"/>
      <c r="B421" s="157"/>
      <c r="C421" s="135" t="s">
        <v>355</v>
      </c>
      <c r="D421" s="30" t="s">
        <v>93</v>
      </c>
      <c r="E421" s="28"/>
      <c r="F421" s="28"/>
      <c r="G421" s="28">
        <v>0</v>
      </c>
      <c r="H421" s="28">
        <v>0</v>
      </c>
      <c r="I421" s="160"/>
    </row>
    <row r="422" spans="1:9" ht="15.75" customHeight="1">
      <c r="A422" s="180"/>
      <c r="B422" s="157"/>
      <c r="C422" s="68" t="s">
        <v>19</v>
      </c>
      <c r="D422" s="1" t="s">
        <v>12</v>
      </c>
      <c r="E422" s="28"/>
      <c r="F422" s="28"/>
      <c r="G422" s="136">
        <v>596959.24742</v>
      </c>
      <c r="H422" s="136">
        <v>592728.58118</v>
      </c>
      <c r="I422" s="160"/>
    </row>
    <row r="423" spans="1:10" ht="15.75" customHeight="1">
      <c r="A423" s="180"/>
      <c r="B423" s="157"/>
      <c r="C423" s="53" t="s">
        <v>16</v>
      </c>
      <c r="D423" s="8" t="s">
        <v>12</v>
      </c>
      <c r="E423" s="28"/>
      <c r="F423" s="28"/>
      <c r="G423" s="137">
        <v>81587.55427</v>
      </c>
      <c r="H423" s="138">
        <v>81578.55426</v>
      </c>
      <c r="I423" s="160"/>
      <c r="J423" s="142"/>
    </row>
    <row r="424" spans="1:10" ht="12.75">
      <c r="A424" s="180"/>
      <c r="B424" s="157"/>
      <c r="C424" s="53" t="s">
        <v>14</v>
      </c>
      <c r="D424" s="8" t="s">
        <v>12</v>
      </c>
      <c r="E424" s="28"/>
      <c r="F424" s="28"/>
      <c r="G424" s="139">
        <v>118056.00272</v>
      </c>
      <c r="H424" s="140">
        <v>118056.00272</v>
      </c>
      <c r="I424" s="160"/>
      <c r="J424" s="142"/>
    </row>
    <row r="425" spans="1:10" ht="15.75" customHeight="1">
      <c r="A425" s="180"/>
      <c r="B425" s="157"/>
      <c r="C425" s="30" t="s">
        <v>15</v>
      </c>
      <c r="D425" s="8" t="s">
        <v>12</v>
      </c>
      <c r="E425" s="28"/>
      <c r="F425" s="28"/>
      <c r="G425" s="137">
        <v>31474.32043</v>
      </c>
      <c r="H425" s="138">
        <v>30611.67044</v>
      </c>
      <c r="I425" s="160"/>
      <c r="J425" s="142"/>
    </row>
    <row r="426" spans="1:10" ht="12.75">
      <c r="A426" s="181"/>
      <c r="B426" s="158"/>
      <c r="C426" s="135" t="s">
        <v>226</v>
      </c>
      <c r="D426" s="30"/>
      <c r="E426" s="28"/>
      <c r="F426" s="28"/>
      <c r="G426" s="137">
        <v>6180.11942</v>
      </c>
      <c r="H426" s="138">
        <v>5653.55888</v>
      </c>
      <c r="I426" s="161"/>
      <c r="J426" s="142"/>
    </row>
    <row r="427" spans="2:3" ht="12.75">
      <c r="B427" s="13"/>
      <c r="C427" s="13"/>
    </row>
    <row r="428" spans="2:3" ht="12.75">
      <c r="B428" s="13"/>
      <c r="C428" s="13"/>
    </row>
    <row r="429" spans="2:3" ht="12.75">
      <c r="B429" s="13"/>
      <c r="C429" s="13"/>
    </row>
    <row r="430" spans="2:3" ht="12.75">
      <c r="B430" s="13"/>
      <c r="C430" s="13"/>
    </row>
    <row r="431" spans="2:3" ht="12.75">
      <c r="B431" s="13"/>
      <c r="C431" s="13"/>
    </row>
    <row r="432" spans="2:3" ht="12.75">
      <c r="B432" s="13"/>
      <c r="C432" s="13"/>
    </row>
    <row r="433" spans="2:3" ht="12.75">
      <c r="B433" s="13"/>
      <c r="C433" s="13"/>
    </row>
    <row r="434" spans="2:3" ht="12.75">
      <c r="B434" s="13"/>
      <c r="C434" s="13"/>
    </row>
    <row r="435" spans="2:3" ht="12.75">
      <c r="B435" s="13"/>
      <c r="C435" s="13"/>
    </row>
    <row r="436" spans="2:3" ht="12.75">
      <c r="B436" s="13"/>
      <c r="C436" s="13"/>
    </row>
    <row r="437" spans="2:3" ht="12.75">
      <c r="B437" s="13"/>
      <c r="C437" s="13"/>
    </row>
    <row r="438" spans="2:3" ht="12.75">
      <c r="B438" s="13"/>
      <c r="C438" s="13"/>
    </row>
    <row r="439" spans="2:3" ht="12.75">
      <c r="B439" s="13"/>
      <c r="C439" s="13"/>
    </row>
    <row r="440" spans="2:3" ht="12.75">
      <c r="B440" s="13"/>
      <c r="C440" s="13"/>
    </row>
    <row r="441" spans="2:3" ht="12.75">
      <c r="B441" s="13"/>
      <c r="C441" s="13"/>
    </row>
    <row r="442" spans="2:3" ht="12.75">
      <c r="B442" s="13"/>
      <c r="C442" s="13"/>
    </row>
    <row r="443" spans="2:3" ht="12.75">
      <c r="B443" s="13"/>
      <c r="C443" s="13"/>
    </row>
    <row r="444" spans="2:3" ht="12.75">
      <c r="B444" s="13"/>
      <c r="C444" s="13"/>
    </row>
  </sheetData>
  <sheetProtection/>
  <mergeCells count="133">
    <mergeCell ref="B412:B426"/>
    <mergeCell ref="A412:A426"/>
    <mergeCell ref="I412:I426"/>
    <mergeCell ref="J312:L312"/>
    <mergeCell ref="I66:I91"/>
    <mergeCell ref="J60:L60"/>
    <mergeCell ref="J316:L316"/>
    <mergeCell ref="J311:L311"/>
    <mergeCell ref="J102:O102"/>
    <mergeCell ref="I92:I102"/>
    <mergeCell ref="F1:I1"/>
    <mergeCell ref="B2:I2"/>
    <mergeCell ref="E4:F4"/>
    <mergeCell ref="G4:H4"/>
    <mergeCell ref="A5:B5"/>
    <mergeCell ref="C5:F5"/>
    <mergeCell ref="A7:A11"/>
    <mergeCell ref="B7:B11"/>
    <mergeCell ref="I7:I11"/>
    <mergeCell ref="J7:K11"/>
    <mergeCell ref="A12:A18"/>
    <mergeCell ref="B12:B18"/>
    <mergeCell ref="I12:I18"/>
    <mergeCell ref="A19:A24"/>
    <mergeCell ref="B19:B24"/>
    <mergeCell ref="I19:I24"/>
    <mergeCell ref="A25:A30"/>
    <mergeCell ref="B25:B30"/>
    <mergeCell ref="I25:I30"/>
    <mergeCell ref="A58:A65"/>
    <mergeCell ref="B58:B65"/>
    <mergeCell ref="I58:I65"/>
    <mergeCell ref="J25:K30"/>
    <mergeCell ref="A31:A36"/>
    <mergeCell ref="B31:B36"/>
    <mergeCell ref="I31:I36"/>
    <mergeCell ref="A37:A42"/>
    <mergeCell ref="B37:B42"/>
    <mergeCell ref="I37:I42"/>
    <mergeCell ref="A103:A112"/>
    <mergeCell ref="B103:B112"/>
    <mergeCell ref="I103:I112"/>
    <mergeCell ref="A66:A91"/>
    <mergeCell ref="B66:B91"/>
    <mergeCell ref="A43:A57"/>
    <mergeCell ref="B43:B57"/>
    <mergeCell ref="I43:I57"/>
    <mergeCell ref="A92:A102"/>
    <mergeCell ref="B92:B102"/>
    <mergeCell ref="A113:A138"/>
    <mergeCell ref="B113:B138"/>
    <mergeCell ref="I113:I138"/>
    <mergeCell ref="A139:A147"/>
    <mergeCell ref="B139:B147"/>
    <mergeCell ref="I139:I147"/>
    <mergeCell ref="A169:A216"/>
    <mergeCell ref="A148:A153"/>
    <mergeCell ref="B148:B153"/>
    <mergeCell ref="I148:I153"/>
    <mergeCell ref="A154:A161"/>
    <mergeCell ref="B154:B161"/>
    <mergeCell ref="I154:I161"/>
    <mergeCell ref="A217:A225"/>
    <mergeCell ref="B217:B225"/>
    <mergeCell ref="I217:I225"/>
    <mergeCell ref="C226:H226"/>
    <mergeCell ref="C234:H234"/>
    <mergeCell ref="A162:A168"/>
    <mergeCell ref="B162:B168"/>
    <mergeCell ref="I162:I168"/>
    <mergeCell ref="B169:B216"/>
    <mergeCell ref="I169:I216"/>
    <mergeCell ref="A242:A244"/>
    <mergeCell ref="B242:B244"/>
    <mergeCell ref="I242:I244"/>
    <mergeCell ref="A245:A251"/>
    <mergeCell ref="B245:B251"/>
    <mergeCell ref="I245:I251"/>
    <mergeCell ref="A252:A259"/>
    <mergeCell ref="B252:B259"/>
    <mergeCell ref="I252:I259"/>
    <mergeCell ref="A260:A267"/>
    <mergeCell ref="B260:B267"/>
    <mergeCell ref="I260:I267"/>
    <mergeCell ref="A268:A296"/>
    <mergeCell ref="B268:B296"/>
    <mergeCell ref="I268:I296"/>
    <mergeCell ref="A297:A308"/>
    <mergeCell ref="B297:B308"/>
    <mergeCell ref="I297:I308"/>
    <mergeCell ref="A309:A330"/>
    <mergeCell ref="B311:B315"/>
    <mergeCell ref="I311:I315"/>
    <mergeCell ref="B316:B320"/>
    <mergeCell ref="I316:I320"/>
    <mergeCell ref="B321:B330"/>
    <mergeCell ref="I321:I330"/>
    <mergeCell ref="B309:H309"/>
    <mergeCell ref="B310:F310"/>
    <mergeCell ref="I309:I310"/>
    <mergeCell ref="A331:A340"/>
    <mergeCell ref="B331:B340"/>
    <mergeCell ref="I331:I340"/>
    <mergeCell ref="A341:A348"/>
    <mergeCell ref="B341:B348"/>
    <mergeCell ref="I341:I348"/>
    <mergeCell ref="I349:I359"/>
    <mergeCell ref="A360:A365"/>
    <mergeCell ref="B360:B365"/>
    <mergeCell ref="I360:I365"/>
    <mergeCell ref="A366:A379"/>
    <mergeCell ref="B366:B379"/>
    <mergeCell ref="I366:I379"/>
    <mergeCell ref="M7:P8"/>
    <mergeCell ref="I226:I241"/>
    <mergeCell ref="A401:A411"/>
    <mergeCell ref="B401:B411"/>
    <mergeCell ref="I401:I411"/>
    <mergeCell ref="C411:H411"/>
    <mergeCell ref="A389:A394"/>
    <mergeCell ref="B389:B394"/>
    <mergeCell ref="I389:I394"/>
    <mergeCell ref="A395:A400"/>
    <mergeCell ref="B380:B388"/>
    <mergeCell ref="I380:I388"/>
    <mergeCell ref="B226:B241"/>
    <mergeCell ref="A226:A241"/>
    <mergeCell ref="B395:B400"/>
    <mergeCell ref="A380:A388"/>
    <mergeCell ref="I395:I400"/>
    <mergeCell ref="C400:H400"/>
    <mergeCell ref="A349:A359"/>
    <mergeCell ref="B349:B359"/>
  </mergeCells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portrait" paperSize="9" scale="10" r:id="rId1"/>
  <rowBreaks count="3" manualBreakCount="3">
    <brk id="149" max="255" man="1"/>
    <brk id="221" max="255" man="1"/>
    <brk id="31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7"/>
  <sheetViews>
    <sheetView zoomScale="87" zoomScaleNormal="87" zoomScaleSheetLayoutView="96" workbookViewId="0" topLeftCell="A1">
      <selection activeCell="H45" sqref="H45"/>
    </sheetView>
  </sheetViews>
  <sheetFormatPr defaultColWidth="9.140625" defaultRowHeight="12.75"/>
  <cols>
    <col min="1" max="1" width="9.140625" style="150" customWidth="1"/>
    <col min="2" max="2" width="65.28125" style="38" customWidth="1"/>
    <col min="3" max="3" width="38.57421875" style="38" customWidth="1"/>
    <col min="4" max="16384" width="9.140625" style="2" customWidth="1"/>
  </cols>
  <sheetData>
    <row r="1" ht="15">
      <c r="C1" s="151" t="s">
        <v>418</v>
      </c>
    </row>
    <row r="3" spans="1:3" ht="59.25" customHeight="1">
      <c r="A3" s="215" t="s">
        <v>417</v>
      </c>
      <c r="B3" s="214" t="s">
        <v>27</v>
      </c>
      <c r="C3" s="212" t="s">
        <v>28</v>
      </c>
    </row>
    <row r="4" spans="1:3" ht="31.5" customHeight="1">
      <c r="A4" s="215"/>
      <c r="B4" s="214"/>
      <c r="C4" s="213"/>
    </row>
    <row r="5" spans="1:3" ht="78.75" customHeight="1">
      <c r="A5" s="32">
        <v>1</v>
      </c>
      <c r="B5" s="152" t="s">
        <v>154</v>
      </c>
      <c r="C5" s="33">
        <v>2196.7</v>
      </c>
    </row>
    <row r="6" spans="1:3" ht="93.75" customHeight="1">
      <c r="A6" s="32">
        <v>2</v>
      </c>
      <c r="B6" s="152" t="s">
        <v>406</v>
      </c>
      <c r="C6" s="33">
        <v>1459.9</v>
      </c>
    </row>
    <row r="7" spans="1:3" ht="83.25" customHeight="1">
      <c r="A7" s="32">
        <v>3</v>
      </c>
      <c r="B7" s="152" t="s">
        <v>416</v>
      </c>
      <c r="C7" s="33">
        <v>283.7</v>
      </c>
    </row>
    <row r="8" spans="1:3" ht="104.25" customHeight="1">
      <c r="A8" s="32">
        <v>4</v>
      </c>
      <c r="B8" s="152" t="s">
        <v>209</v>
      </c>
      <c r="C8" s="33">
        <v>216.9</v>
      </c>
    </row>
    <row r="9" spans="1:3" ht="90.75" customHeight="1">
      <c r="A9" s="32">
        <v>5</v>
      </c>
      <c r="B9" s="153" t="s">
        <v>396</v>
      </c>
      <c r="C9" s="33">
        <v>202.6</v>
      </c>
    </row>
    <row r="10" spans="1:3" ht="123.75" customHeight="1">
      <c r="A10" s="32">
        <v>6</v>
      </c>
      <c r="B10" s="152" t="s">
        <v>405</v>
      </c>
      <c r="C10" s="34">
        <v>194.6</v>
      </c>
    </row>
    <row r="11" spans="1:3" ht="104.25" customHeight="1">
      <c r="A11" s="32">
        <v>7</v>
      </c>
      <c r="B11" s="152" t="s">
        <v>207</v>
      </c>
      <c r="C11" s="33">
        <v>166</v>
      </c>
    </row>
    <row r="12" spans="1:3" ht="115.5" customHeight="1">
      <c r="A12" s="32">
        <v>8</v>
      </c>
      <c r="B12" s="152" t="s">
        <v>188</v>
      </c>
      <c r="C12" s="33">
        <v>151.6</v>
      </c>
    </row>
    <row r="13" spans="1:3" ht="120.75" customHeight="1">
      <c r="A13" s="32">
        <v>9</v>
      </c>
      <c r="B13" s="152" t="s">
        <v>410</v>
      </c>
      <c r="C13" s="33">
        <v>150.5</v>
      </c>
    </row>
    <row r="14" spans="1:3" ht="109.5" customHeight="1">
      <c r="A14" s="32">
        <v>10</v>
      </c>
      <c r="B14" s="152" t="s">
        <v>398</v>
      </c>
      <c r="C14" s="33">
        <v>150</v>
      </c>
    </row>
    <row r="15" spans="1:3" ht="121.5" customHeight="1">
      <c r="A15" s="32">
        <v>11</v>
      </c>
      <c r="B15" s="152" t="s">
        <v>242</v>
      </c>
      <c r="C15" s="33">
        <v>138.8</v>
      </c>
    </row>
    <row r="16" spans="1:3" ht="132.75" customHeight="1">
      <c r="A16" s="32">
        <v>12</v>
      </c>
      <c r="B16" s="152" t="s">
        <v>402</v>
      </c>
      <c r="C16" s="34">
        <v>124.3</v>
      </c>
    </row>
    <row r="17" spans="1:3" ht="84" customHeight="1">
      <c r="A17" s="32">
        <v>13</v>
      </c>
      <c r="B17" s="152" t="s">
        <v>392</v>
      </c>
      <c r="C17" s="34">
        <v>123.5</v>
      </c>
    </row>
    <row r="18" spans="1:3" ht="82.5" customHeight="1">
      <c r="A18" s="32">
        <v>14</v>
      </c>
      <c r="B18" s="152" t="s">
        <v>408</v>
      </c>
      <c r="C18" s="34">
        <v>115.6</v>
      </c>
    </row>
    <row r="19" spans="1:3" ht="66" customHeight="1">
      <c r="A19" s="32">
        <v>15</v>
      </c>
      <c r="B19" s="152" t="s">
        <v>135</v>
      </c>
      <c r="C19" s="33">
        <v>114.1</v>
      </c>
    </row>
    <row r="20" spans="1:3" ht="168" customHeight="1">
      <c r="A20" s="32">
        <v>16</v>
      </c>
      <c r="B20" s="152" t="s">
        <v>407</v>
      </c>
      <c r="C20" s="34">
        <v>109.8</v>
      </c>
    </row>
    <row r="21" spans="1:3" ht="81" customHeight="1">
      <c r="A21" s="32">
        <v>17</v>
      </c>
      <c r="B21" s="154" t="s">
        <v>281</v>
      </c>
      <c r="C21" s="33">
        <v>108.8</v>
      </c>
    </row>
    <row r="22" spans="1:3" ht="138" customHeight="1">
      <c r="A22" s="32">
        <v>18</v>
      </c>
      <c r="B22" s="152" t="s">
        <v>399</v>
      </c>
      <c r="C22" s="33">
        <v>107.7</v>
      </c>
    </row>
    <row r="23" spans="1:3" ht="104.25" customHeight="1">
      <c r="A23" s="32">
        <v>19</v>
      </c>
      <c r="B23" s="152" t="s">
        <v>404</v>
      </c>
      <c r="C23" s="33">
        <v>105.3</v>
      </c>
    </row>
    <row r="24" spans="1:3" ht="92.25" customHeight="1">
      <c r="A24" s="32">
        <v>20</v>
      </c>
      <c r="B24" s="152" t="s">
        <v>412</v>
      </c>
      <c r="C24" s="33">
        <v>100.7</v>
      </c>
    </row>
    <row r="25" spans="1:3" ht="100.5" customHeight="1">
      <c r="A25" s="32">
        <v>21</v>
      </c>
      <c r="B25" s="152" t="s">
        <v>394</v>
      </c>
      <c r="C25" s="35">
        <v>100.4</v>
      </c>
    </row>
    <row r="26" spans="1:3" ht="108.75" customHeight="1">
      <c r="A26" s="32">
        <v>22</v>
      </c>
      <c r="B26" s="152" t="s">
        <v>393</v>
      </c>
      <c r="C26" s="33">
        <v>100.3</v>
      </c>
    </row>
    <row r="27" spans="1:3" ht="146.25" customHeight="1">
      <c r="A27" s="32">
        <v>23</v>
      </c>
      <c r="B27" s="154" t="s">
        <v>400</v>
      </c>
      <c r="C27" s="33">
        <v>100.2</v>
      </c>
    </row>
    <row r="28" spans="1:3" ht="117.75" customHeight="1">
      <c r="A28" s="32">
        <v>24</v>
      </c>
      <c r="B28" s="152" t="s">
        <v>391</v>
      </c>
      <c r="C28" s="33">
        <v>100</v>
      </c>
    </row>
    <row r="29" spans="1:3" ht="59.25" customHeight="1">
      <c r="A29" s="32">
        <v>25</v>
      </c>
      <c r="B29" s="152" t="s">
        <v>413</v>
      </c>
      <c r="C29" s="33">
        <v>100</v>
      </c>
    </row>
    <row r="30" spans="1:3" ht="77.25" customHeight="1">
      <c r="A30" s="32">
        <v>26</v>
      </c>
      <c r="B30" s="152" t="s">
        <v>258</v>
      </c>
      <c r="C30" s="33">
        <v>100</v>
      </c>
    </row>
    <row r="31" spans="1:3" ht="182.25" customHeight="1">
      <c r="A31" s="32">
        <v>27</v>
      </c>
      <c r="B31" s="154" t="s">
        <v>409</v>
      </c>
      <c r="C31" s="33">
        <v>100</v>
      </c>
    </row>
    <row r="32" spans="1:3" ht="88.5" customHeight="1">
      <c r="A32" s="32">
        <v>28</v>
      </c>
      <c r="B32" s="152" t="s">
        <v>411</v>
      </c>
      <c r="C32" s="33">
        <v>100</v>
      </c>
    </row>
    <row r="33" spans="1:3" ht="155.25" customHeight="1">
      <c r="A33" s="32">
        <v>29</v>
      </c>
      <c r="B33" s="152" t="s">
        <v>300</v>
      </c>
      <c r="C33" s="33">
        <v>100</v>
      </c>
    </row>
    <row r="34" spans="1:3" ht="111.75" customHeight="1">
      <c r="A34" s="32">
        <v>30</v>
      </c>
      <c r="B34" s="152" t="s">
        <v>401</v>
      </c>
      <c r="C34" s="34">
        <v>99.5</v>
      </c>
    </row>
    <row r="35" spans="1:3" ht="116.25" customHeight="1">
      <c r="A35" s="32">
        <v>31</v>
      </c>
      <c r="B35" s="152" t="s">
        <v>395</v>
      </c>
      <c r="C35" s="33">
        <v>98.4</v>
      </c>
    </row>
    <row r="36" spans="1:3" ht="105.75" customHeight="1">
      <c r="A36" s="32">
        <v>32</v>
      </c>
      <c r="B36" s="152" t="s">
        <v>397</v>
      </c>
      <c r="C36" s="33">
        <v>96.7</v>
      </c>
    </row>
    <row r="37" spans="1:3" ht="75.75" customHeight="1">
      <c r="A37" s="32">
        <v>33</v>
      </c>
      <c r="B37" s="152" t="s">
        <v>403</v>
      </c>
      <c r="C37" s="33">
        <v>96.7</v>
      </c>
    </row>
    <row r="38" spans="1:3" ht="76.5" customHeight="1">
      <c r="A38" s="32">
        <v>34</v>
      </c>
      <c r="B38" s="152" t="s">
        <v>136</v>
      </c>
      <c r="C38" s="33">
        <v>83.3</v>
      </c>
    </row>
    <row r="39" spans="1:3" ht="152.25" customHeight="1">
      <c r="A39" s="32">
        <v>35</v>
      </c>
      <c r="B39" s="153" t="s">
        <v>297</v>
      </c>
      <c r="C39" s="36">
        <v>80.3</v>
      </c>
    </row>
    <row r="40" spans="1:3" ht="61.5" customHeight="1">
      <c r="A40" s="32">
        <v>36</v>
      </c>
      <c r="B40" s="153" t="s">
        <v>206</v>
      </c>
      <c r="C40" s="37">
        <v>16.7</v>
      </c>
    </row>
    <row r="41" ht="15">
      <c r="B41" s="39"/>
    </row>
    <row r="42" ht="15">
      <c r="B42" s="39"/>
    </row>
    <row r="43" spans="1:3" s="5" customFormat="1" ht="15">
      <c r="A43" s="155"/>
      <c r="B43" s="39"/>
      <c r="C43" s="38"/>
    </row>
    <row r="44" spans="1:3" s="5" customFormat="1" ht="15">
      <c r="A44" s="155"/>
      <c r="B44" s="39"/>
      <c r="C44" s="38"/>
    </row>
    <row r="45" spans="1:3" s="5" customFormat="1" ht="15">
      <c r="A45" s="155"/>
      <c r="B45" s="39"/>
      <c r="C45" s="38"/>
    </row>
    <row r="46" spans="1:3" s="5" customFormat="1" ht="15">
      <c r="A46" s="155"/>
      <c r="B46" s="39"/>
      <c r="C46" s="38"/>
    </row>
    <row r="47" spans="1:3" s="5" customFormat="1" ht="15">
      <c r="A47" s="155"/>
      <c r="B47" s="39"/>
      <c r="C47" s="38"/>
    </row>
    <row r="48" spans="1:3" s="5" customFormat="1" ht="15">
      <c r="A48" s="155"/>
      <c r="B48" s="39"/>
      <c r="C48" s="38"/>
    </row>
    <row r="49" spans="1:3" s="5" customFormat="1" ht="15">
      <c r="A49" s="155"/>
      <c r="B49" s="39"/>
      <c r="C49" s="38"/>
    </row>
    <row r="50" spans="1:3" s="5" customFormat="1" ht="15">
      <c r="A50" s="155"/>
      <c r="B50" s="39"/>
      <c r="C50" s="38"/>
    </row>
    <row r="51" spans="1:3" s="5" customFormat="1" ht="15">
      <c r="A51" s="155"/>
      <c r="B51" s="39"/>
      <c r="C51" s="38"/>
    </row>
    <row r="52" spans="1:3" s="5" customFormat="1" ht="15">
      <c r="A52" s="155"/>
      <c r="B52" s="39"/>
      <c r="C52" s="38"/>
    </row>
    <row r="53" spans="1:3" s="5" customFormat="1" ht="15">
      <c r="A53" s="155"/>
      <c r="B53" s="39"/>
      <c r="C53" s="38"/>
    </row>
    <row r="54" spans="1:3" s="5" customFormat="1" ht="15">
      <c r="A54" s="155"/>
      <c r="B54" s="39"/>
      <c r="C54" s="38"/>
    </row>
    <row r="55" spans="1:3" s="5" customFormat="1" ht="15">
      <c r="A55" s="155"/>
      <c r="B55" s="39"/>
      <c r="C55" s="38"/>
    </row>
    <row r="56" spans="1:3" s="5" customFormat="1" ht="15">
      <c r="A56" s="155"/>
      <c r="B56" s="39"/>
      <c r="C56" s="38"/>
    </row>
    <row r="57" spans="1:3" s="5" customFormat="1" ht="15">
      <c r="A57" s="155"/>
      <c r="B57" s="39"/>
      <c r="C57" s="38"/>
    </row>
  </sheetData>
  <sheetProtection/>
  <mergeCells count="3">
    <mergeCell ref="C3:C4"/>
    <mergeCell ref="B3:B4"/>
    <mergeCell ref="A3:A4"/>
  </mergeCells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portrait" paperSize="9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="87" zoomScaleNormal="87" zoomScaleSheetLayoutView="96" workbookViewId="0" topLeftCell="A31">
      <selection activeCell="K12" sqref="K12"/>
    </sheetView>
  </sheetViews>
  <sheetFormatPr defaultColWidth="9.140625" defaultRowHeight="12.75"/>
  <cols>
    <col min="1" max="1" width="6.57421875" style="2" customWidth="1"/>
    <col min="2" max="2" width="26.7109375" style="2" customWidth="1"/>
    <col min="3" max="3" width="39.140625" style="2" customWidth="1"/>
    <col min="4" max="4" width="12.00390625" style="5" customWidth="1"/>
    <col min="5" max="5" width="17.00390625" style="2" hidden="1" customWidth="1"/>
    <col min="6" max="6" width="18.421875" style="2" hidden="1" customWidth="1"/>
    <col min="7" max="7" width="14.28125" style="2" customWidth="1"/>
    <col min="8" max="8" width="14.8515625" style="2" customWidth="1"/>
    <col min="9" max="9" width="38.57421875" style="2" customWidth="1"/>
    <col min="10" max="10" width="21.7109375" style="19" customWidth="1"/>
    <col min="11" max="13" width="9.140625" style="19" customWidth="1"/>
    <col min="14" max="14" width="14.421875" style="19" customWidth="1"/>
    <col min="15" max="17" width="9.140625" style="19" customWidth="1"/>
    <col min="18" max="16384" width="9.140625" style="2" customWidth="1"/>
  </cols>
  <sheetData>
    <row r="1" spans="6:9" ht="12.75">
      <c r="F1" s="204" t="s">
        <v>419</v>
      </c>
      <c r="G1" s="204"/>
      <c r="H1" s="204"/>
      <c r="I1" s="204"/>
    </row>
    <row r="2" spans="2:9" ht="52.5" customHeight="1">
      <c r="B2" s="216" t="s">
        <v>414</v>
      </c>
      <c r="C2" s="216"/>
      <c r="D2" s="216"/>
      <c r="E2" s="216"/>
      <c r="F2" s="216"/>
      <c r="G2" s="216"/>
      <c r="H2" s="216"/>
      <c r="I2" s="216"/>
    </row>
    <row r="4" spans="5:8" ht="12.75">
      <c r="E4" s="217" t="s">
        <v>29</v>
      </c>
      <c r="F4" s="218"/>
      <c r="G4" s="207" t="s">
        <v>30</v>
      </c>
      <c r="H4" s="207"/>
    </row>
    <row r="5" spans="1:14" ht="59.25" customHeight="1">
      <c r="A5" s="182" t="s">
        <v>17</v>
      </c>
      <c r="B5" s="184"/>
      <c r="C5" s="219" t="s">
        <v>26</v>
      </c>
      <c r="D5" s="220"/>
      <c r="E5" s="220"/>
      <c r="F5" s="221"/>
      <c r="G5" s="6"/>
      <c r="H5" s="6"/>
      <c r="I5" s="1" t="s">
        <v>28</v>
      </c>
      <c r="L5" s="67"/>
      <c r="M5" s="67"/>
      <c r="N5" s="67"/>
    </row>
    <row r="6" spans="1:9" ht="31.5" customHeight="1">
      <c r="A6" s="1" t="s">
        <v>4</v>
      </c>
      <c r="B6" s="3" t="s">
        <v>27</v>
      </c>
      <c r="C6" s="3" t="s">
        <v>5</v>
      </c>
      <c r="D6" s="1" t="s">
        <v>0</v>
      </c>
      <c r="E6" s="3" t="s">
        <v>1</v>
      </c>
      <c r="F6" s="3" t="s">
        <v>2</v>
      </c>
      <c r="G6" s="3" t="s">
        <v>1</v>
      </c>
      <c r="H6" s="3" t="s">
        <v>2</v>
      </c>
      <c r="I6" s="4"/>
    </row>
    <row r="7" spans="1:10" ht="53.25" customHeight="1">
      <c r="A7" s="162">
        <v>1</v>
      </c>
      <c r="B7" s="157" t="s">
        <v>396</v>
      </c>
      <c r="C7" s="78" t="s">
        <v>203</v>
      </c>
      <c r="D7" s="8" t="s">
        <v>32</v>
      </c>
      <c r="E7" s="44"/>
      <c r="F7" s="44"/>
      <c r="G7" s="52">
        <v>4169</v>
      </c>
      <c r="H7" s="52">
        <v>4570</v>
      </c>
      <c r="I7" s="172">
        <f>((H7/G7+H8/G8+H9/G9+H11/G11+H12/G12+H13/G13+H14/G14+H15/G15+H16/G16+H17/G17+H18/G18+H19/G19+H20/G20+H21/G21+H22/G22+H23/G23+H24/G24+H25/G25+H26/G26+H27/G27+H29/G29+H30/G30)/22)/(H31/G31)*100</f>
        <v>181.90715262851418</v>
      </c>
      <c r="J7" s="144"/>
    </row>
    <row r="8" spans="1:10" ht="52.5" customHeight="1">
      <c r="A8" s="163"/>
      <c r="B8" s="157"/>
      <c r="C8" s="78" t="s">
        <v>204</v>
      </c>
      <c r="D8" s="8" t="s">
        <v>32</v>
      </c>
      <c r="E8" s="44"/>
      <c r="F8" s="44"/>
      <c r="G8" s="52">
        <v>36</v>
      </c>
      <c r="H8" s="52">
        <v>181</v>
      </c>
      <c r="I8" s="172"/>
      <c r="J8" s="142"/>
    </row>
    <row r="9" spans="1:10" ht="12.75">
      <c r="A9" s="163"/>
      <c r="B9" s="157"/>
      <c r="C9" s="78" t="s">
        <v>369</v>
      </c>
      <c r="D9" s="8" t="s">
        <v>32</v>
      </c>
      <c r="E9" s="44"/>
      <c r="F9" s="44"/>
      <c r="G9" s="52">
        <v>86</v>
      </c>
      <c r="H9" s="52">
        <v>133</v>
      </c>
      <c r="I9" s="172"/>
      <c r="J9" s="142"/>
    </row>
    <row r="10" spans="1:10" ht="25.5">
      <c r="A10" s="163"/>
      <c r="B10" s="157"/>
      <c r="C10" s="78" t="s">
        <v>370</v>
      </c>
      <c r="D10" s="8" t="s">
        <v>41</v>
      </c>
      <c r="E10" s="44"/>
      <c r="F10" s="44"/>
      <c r="G10" s="52" t="s">
        <v>72</v>
      </c>
      <c r="H10" s="52" t="s">
        <v>72</v>
      </c>
      <c r="I10" s="172"/>
      <c r="J10" s="142"/>
    </row>
    <row r="11" spans="1:10" ht="40.5" customHeight="1">
      <c r="A11" s="163"/>
      <c r="B11" s="157"/>
      <c r="C11" s="78" t="s">
        <v>371</v>
      </c>
      <c r="D11" s="8" t="s">
        <v>32</v>
      </c>
      <c r="E11" s="44"/>
      <c r="F11" s="44"/>
      <c r="G11" s="52">
        <v>497</v>
      </c>
      <c r="H11" s="52">
        <v>1070</v>
      </c>
      <c r="I11" s="172"/>
      <c r="J11" s="142"/>
    </row>
    <row r="12" spans="1:10" ht="61.5" customHeight="1">
      <c r="A12" s="163"/>
      <c r="B12" s="157"/>
      <c r="C12" s="78" t="s">
        <v>372</v>
      </c>
      <c r="D12" s="8" t="s">
        <v>41</v>
      </c>
      <c r="E12" s="44"/>
      <c r="F12" s="44"/>
      <c r="G12" s="52">
        <v>60</v>
      </c>
      <c r="H12" s="52">
        <v>89</v>
      </c>
      <c r="I12" s="172"/>
      <c r="J12" s="142"/>
    </row>
    <row r="13" spans="1:9" ht="77.25" customHeight="1">
      <c r="A13" s="163"/>
      <c r="B13" s="157"/>
      <c r="C13" s="53" t="s">
        <v>373</v>
      </c>
      <c r="D13" s="4" t="s">
        <v>41</v>
      </c>
      <c r="E13" s="4"/>
      <c r="F13" s="4"/>
      <c r="G13" s="4">
        <v>336</v>
      </c>
      <c r="H13" s="4">
        <v>336</v>
      </c>
      <c r="I13" s="172"/>
    </row>
    <row r="14" spans="1:9" ht="53.25" customHeight="1">
      <c r="A14" s="163"/>
      <c r="B14" s="157"/>
      <c r="C14" s="53" t="s">
        <v>374</v>
      </c>
      <c r="D14" s="4" t="s">
        <v>41</v>
      </c>
      <c r="E14" s="45"/>
      <c r="F14" s="45"/>
      <c r="G14" s="4">
        <v>143</v>
      </c>
      <c r="H14" s="4">
        <v>148</v>
      </c>
      <c r="I14" s="172"/>
    </row>
    <row r="15" spans="1:9" ht="42" customHeight="1">
      <c r="A15" s="163"/>
      <c r="B15" s="157"/>
      <c r="C15" s="53" t="s">
        <v>375</v>
      </c>
      <c r="D15" s="4" t="s">
        <v>41</v>
      </c>
      <c r="E15" s="45"/>
      <c r="F15" s="45"/>
      <c r="G15" s="4">
        <v>36</v>
      </c>
      <c r="H15" s="4">
        <v>73</v>
      </c>
      <c r="I15" s="172"/>
    </row>
    <row r="16" spans="1:12" ht="66" customHeight="1">
      <c r="A16" s="163"/>
      <c r="B16" s="157"/>
      <c r="C16" s="53" t="s">
        <v>376</v>
      </c>
      <c r="D16" s="4" t="s">
        <v>41</v>
      </c>
      <c r="E16" s="45"/>
      <c r="F16" s="45"/>
      <c r="G16" s="4">
        <v>2</v>
      </c>
      <c r="H16" s="4">
        <v>2</v>
      </c>
      <c r="I16" s="172"/>
      <c r="J16" s="12"/>
      <c r="K16" s="12"/>
      <c r="L16" s="12"/>
    </row>
    <row r="17" spans="1:12" ht="66" customHeight="1">
      <c r="A17" s="163"/>
      <c r="B17" s="157"/>
      <c r="C17" s="53" t="s">
        <v>377</v>
      </c>
      <c r="D17" s="4" t="s">
        <v>41</v>
      </c>
      <c r="E17" s="45"/>
      <c r="F17" s="45"/>
      <c r="G17" s="4">
        <v>1</v>
      </c>
      <c r="H17" s="4">
        <v>2</v>
      </c>
      <c r="I17" s="172"/>
      <c r="J17" s="12"/>
      <c r="K17" s="12"/>
      <c r="L17" s="12"/>
    </row>
    <row r="18" spans="1:9" ht="28.5" customHeight="1">
      <c r="A18" s="163"/>
      <c r="B18" s="157"/>
      <c r="C18" s="53" t="s">
        <v>378</v>
      </c>
      <c r="D18" s="4" t="s">
        <v>32</v>
      </c>
      <c r="E18" s="45"/>
      <c r="F18" s="45"/>
      <c r="G18" s="4">
        <v>267</v>
      </c>
      <c r="H18" s="4">
        <v>656</v>
      </c>
      <c r="I18" s="172"/>
    </row>
    <row r="19" spans="1:9" ht="41.25" customHeight="1">
      <c r="A19" s="163"/>
      <c r="B19" s="157"/>
      <c r="C19" s="53" t="s">
        <v>379</v>
      </c>
      <c r="D19" s="4" t="s">
        <v>32</v>
      </c>
      <c r="E19" s="45"/>
      <c r="F19" s="45"/>
      <c r="G19" s="4">
        <v>48</v>
      </c>
      <c r="H19" s="4">
        <v>58</v>
      </c>
      <c r="I19" s="172"/>
    </row>
    <row r="20" spans="1:9" ht="39" customHeight="1">
      <c r="A20" s="163"/>
      <c r="B20" s="157"/>
      <c r="C20" s="53" t="s">
        <v>380</v>
      </c>
      <c r="D20" s="4" t="s">
        <v>41</v>
      </c>
      <c r="E20" s="45"/>
      <c r="F20" s="45"/>
      <c r="G20" s="4">
        <v>6</v>
      </c>
      <c r="H20" s="4">
        <v>11</v>
      </c>
      <c r="I20" s="172"/>
    </row>
    <row r="21" spans="1:9" ht="53.25" customHeight="1">
      <c r="A21" s="163"/>
      <c r="B21" s="157"/>
      <c r="C21" s="40" t="s">
        <v>381</v>
      </c>
      <c r="D21" s="4" t="s">
        <v>32</v>
      </c>
      <c r="E21" s="45"/>
      <c r="F21" s="45"/>
      <c r="G21" s="4">
        <v>32</v>
      </c>
      <c r="H21" s="4">
        <v>83</v>
      </c>
      <c r="I21" s="172"/>
    </row>
    <row r="22" spans="1:9" ht="42" customHeight="1">
      <c r="A22" s="163"/>
      <c r="B22" s="157"/>
      <c r="C22" s="53" t="s">
        <v>382</v>
      </c>
      <c r="D22" s="4" t="s">
        <v>41</v>
      </c>
      <c r="E22" s="45"/>
      <c r="F22" s="45"/>
      <c r="G22" s="4">
        <v>2</v>
      </c>
      <c r="H22" s="4">
        <v>5</v>
      </c>
      <c r="I22" s="172"/>
    </row>
    <row r="23" spans="1:9" ht="56.25" customHeight="1">
      <c r="A23" s="163"/>
      <c r="B23" s="157"/>
      <c r="C23" s="53" t="s">
        <v>383</v>
      </c>
      <c r="D23" s="4" t="s">
        <v>3</v>
      </c>
      <c r="E23" s="45"/>
      <c r="F23" s="45"/>
      <c r="G23" s="60">
        <v>4603</v>
      </c>
      <c r="H23" s="60">
        <v>6070</v>
      </c>
      <c r="I23" s="172"/>
    </row>
    <row r="24" spans="1:9" ht="74.25" customHeight="1">
      <c r="A24" s="163"/>
      <c r="B24" s="157"/>
      <c r="C24" s="53" t="s">
        <v>384</v>
      </c>
      <c r="D24" s="4" t="s">
        <v>41</v>
      </c>
      <c r="E24" s="45"/>
      <c r="F24" s="45"/>
      <c r="G24" s="4">
        <v>3</v>
      </c>
      <c r="H24" s="4">
        <v>7</v>
      </c>
      <c r="I24" s="172"/>
    </row>
    <row r="25" spans="1:9" ht="52.5" customHeight="1">
      <c r="A25" s="163"/>
      <c r="B25" s="157"/>
      <c r="C25" s="53" t="s">
        <v>385</v>
      </c>
      <c r="D25" s="4" t="s">
        <v>41</v>
      </c>
      <c r="E25" s="45"/>
      <c r="F25" s="45"/>
      <c r="G25" s="4">
        <v>12</v>
      </c>
      <c r="H25" s="4">
        <v>16</v>
      </c>
      <c r="I25" s="172"/>
    </row>
    <row r="26" spans="1:9" ht="52.5" customHeight="1">
      <c r="A26" s="163"/>
      <c r="B26" s="157"/>
      <c r="C26" s="53" t="s">
        <v>386</v>
      </c>
      <c r="D26" s="4" t="s">
        <v>41</v>
      </c>
      <c r="E26" s="45"/>
      <c r="F26" s="45"/>
      <c r="G26" s="4">
        <v>1</v>
      </c>
      <c r="H26" s="4">
        <v>2</v>
      </c>
      <c r="I26" s="172"/>
    </row>
    <row r="27" spans="1:9" ht="51.75" customHeight="1">
      <c r="A27" s="163"/>
      <c r="B27" s="157"/>
      <c r="C27" s="53" t="s">
        <v>387</v>
      </c>
      <c r="D27" s="4" t="s">
        <v>41</v>
      </c>
      <c r="E27" s="45"/>
      <c r="F27" s="45"/>
      <c r="G27" s="4">
        <v>6</v>
      </c>
      <c r="H27" s="4">
        <v>11</v>
      </c>
      <c r="I27" s="172"/>
    </row>
    <row r="28" spans="1:10" ht="52.5" customHeight="1">
      <c r="A28" s="163"/>
      <c r="B28" s="157"/>
      <c r="C28" s="53" t="s">
        <v>388</v>
      </c>
      <c r="D28" s="4" t="s">
        <v>40</v>
      </c>
      <c r="E28" s="45"/>
      <c r="F28" s="45"/>
      <c r="G28" s="23">
        <v>0.6</v>
      </c>
      <c r="H28" s="23">
        <v>0</v>
      </c>
      <c r="I28" s="172"/>
      <c r="J28" s="141"/>
    </row>
    <row r="29" spans="1:10" ht="52.5" customHeight="1">
      <c r="A29" s="163"/>
      <c r="B29" s="157"/>
      <c r="C29" s="53" t="s">
        <v>389</v>
      </c>
      <c r="D29" s="4" t="s">
        <v>41</v>
      </c>
      <c r="E29" s="45"/>
      <c r="F29" s="45"/>
      <c r="G29" s="52">
        <v>37</v>
      </c>
      <c r="H29" s="52">
        <v>44</v>
      </c>
      <c r="I29" s="172"/>
      <c r="J29" s="141"/>
    </row>
    <row r="30" spans="1:9" ht="66.75" customHeight="1">
      <c r="A30" s="163"/>
      <c r="B30" s="157"/>
      <c r="C30" s="53" t="s">
        <v>390</v>
      </c>
      <c r="D30" s="4" t="s">
        <v>40</v>
      </c>
      <c r="E30" s="45"/>
      <c r="F30" s="45"/>
      <c r="G30" s="23">
        <v>36.9</v>
      </c>
      <c r="H30" s="60">
        <v>38.74</v>
      </c>
      <c r="I30" s="172"/>
    </row>
    <row r="31" spans="1:9" ht="12.75">
      <c r="A31" s="163"/>
      <c r="B31" s="157"/>
      <c r="C31" s="54" t="s">
        <v>23</v>
      </c>
      <c r="D31" s="3" t="s">
        <v>12</v>
      </c>
      <c r="E31" s="42">
        <v>4815.6</v>
      </c>
      <c r="F31" s="42">
        <v>4815.6</v>
      </c>
      <c r="G31" s="42">
        <f>G32</f>
        <v>615.6</v>
      </c>
      <c r="H31" s="42">
        <f>H32</f>
        <v>615.6</v>
      </c>
      <c r="I31" s="172"/>
    </row>
    <row r="32" spans="1:10" ht="12.75">
      <c r="A32" s="164"/>
      <c r="B32" s="158"/>
      <c r="C32" s="40" t="s">
        <v>15</v>
      </c>
      <c r="D32" s="4" t="s">
        <v>12</v>
      </c>
      <c r="E32" s="44">
        <v>4815.6</v>
      </c>
      <c r="F32" s="44">
        <v>4815.6</v>
      </c>
      <c r="G32" s="44">
        <v>615.6</v>
      </c>
      <c r="H32" s="44">
        <v>615.6</v>
      </c>
      <c r="I32" s="172"/>
      <c r="J32" s="142"/>
    </row>
    <row r="33" spans="1:17" s="5" customFormat="1" ht="12.75">
      <c r="A33" s="2"/>
      <c r="B33" s="13"/>
      <c r="C33" s="13"/>
      <c r="E33" s="2"/>
      <c r="F33" s="2"/>
      <c r="G33" s="2"/>
      <c r="H33" s="2"/>
      <c r="I33" s="2"/>
      <c r="J33" s="19"/>
      <c r="K33" s="19"/>
      <c r="L33" s="19"/>
      <c r="M33" s="19"/>
      <c r="N33" s="19"/>
      <c r="O33" s="19"/>
      <c r="P33" s="19"/>
      <c r="Q33" s="31"/>
    </row>
    <row r="34" spans="1:17" s="5" customFormat="1" ht="12.75">
      <c r="A34" s="2"/>
      <c r="B34" s="13"/>
      <c r="C34" s="13"/>
      <c r="E34" s="2"/>
      <c r="F34" s="2"/>
      <c r="G34" s="2"/>
      <c r="H34" s="2"/>
      <c r="I34" s="2"/>
      <c r="J34" s="19"/>
      <c r="K34" s="19"/>
      <c r="L34" s="19"/>
      <c r="M34" s="19"/>
      <c r="N34" s="19"/>
      <c r="O34" s="19"/>
      <c r="P34" s="19"/>
      <c r="Q34" s="31"/>
    </row>
    <row r="35" spans="1:17" s="5" customFormat="1" ht="12.75">
      <c r="A35" s="2"/>
      <c r="B35" s="13"/>
      <c r="C35" s="13"/>
      <c r="E35" s="2"/>
      <c r="F35" s="2"/>
      <c r="G35" s="2"/>
      <c r="H35" s="2"/>
      <c r="I35" s="2"/>
      <c r="J35" s="19"/>
      <c r="K35" s="19"/>
      <c r="L35" s="19"/>
      <c r="M35" s="19"/>
      <c r="N35" s="19"/>
      <c r="O35" s="19"/>
      <c r="P35" s="19"/>
      <c r="Q35" s="31"/>
    </row>
    <row r="36" spans="1:17" s="5" customFormat="1" ht="12.75">
      <c r="A36" s="2"/>
      <c r="B36" s="13"/>
      <c r="C36" s="13"/>
      <c r="E36" s="2"/>
      <c r="F36" s="2"/>
      <c r="G36" s="2"/>
      <c r="H36" s="2"/>
      <c r="I36" s="2"/>
      <c r="J36" s="19"/>
      <c r="K36" s="19"/>
      <c r="L36" s="19"/>
      <c r="M36" s="19"/>
      <c r="N36" s="19"/>
      <c r="O36" s="19"/>
      <c r="P36" s="19"/>
      <c r="Q36" s="31"/>
    </row>
    <row r="37" spans="1:17" s="5" customFormat="1" ht="12.75">
      <c r="A37" s="2"/>
      <c r="B37" s="13"/>
      <c r="C37" s="13"/>
      <c r="E37" s="2"/>
      <c r="F37" s="2"/>
      <c r="G37" s="2"/>
      <c r="H37" s="2"/>
      <c r="I37" s="2"/>
      <c r="J37" s="19"/>
      <c r="K37" s="19"/>
      <c r="L37" s="19"/>
      <c r="M37" s="19"/>
      <c r="N37" s="19"/>
      <c r="O37" s="19"/>
      <c r="P37" s="19"/>
      <c r="Q37" s="31"/>
    </row>
    <row r="38" spans="1:17" s="5" customFormat="1" ht="12.75">
      <c r="A38" s="2"/>
      <c r="B38" s="13"/>
      <c r="C38" s="13"/>
      <c r="E38" s="2"/>
      <c r="F38" s="2"/>
      <c r="G38" s="2"/>
      <c r="H38" s="2"/>
      <c r="I38" s="2"/>
      <c r="J38" s="19"/>
      <c r="K38" s="19"/>
      <c r="L38" s="19"/>
      <c r="M38" s="19"/>
      <c r="N38" s="19"/>
      <c r="O38" s="19"/>
      <c r="P38" s="19"/>
      <c r="Q38" s="31"/>
    </row>
    <row r="39" spans="1:17" s="5" customFormat="1" ht="12.75">
      <c r="A39" s="2"/>
      <c r="B39" s="13"/>
      <c r="C39" s="13"/>
      <c r="E39" s="2"/>
      <c r="F39" s="2"/>
      <c r="G39" s="2"/>
      <c r="H39" s="2"/>
      <c r="I39" s="2"/>
      <c r="J39" s="19"/>
      <c r="K39" s="19"/>
      <c r="L39" s="19"/>
      <c r="M39" s="19"/>
      <c r="N39" s="19"/>
      <c r="O39" s="19"/>
      <c r="P39" s="19"/>
      <c r="Q39" s="31"/>
    </row>
  </sheetData>
  <sheetProtection/>
  <mergeCells count="9">
    <mergeCell ref="A7:A32"/>
    <mergeCell ref="B7:B32"/>
    <mergeCell ref="I7:I32"/>
    <mergeCell ref="F1:I1"/>
    <mergeCell ref="B2:I2"/>
    <mergeCell ref="E4:F4"/>
    <mergeCell ref="G4:H4"/>
    <mergeCell ref="A5:B5"/>
    <mergeCell ref="C5:F5"/>
  </mergeCells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="87" zoomScaleNormal="87" zoomScaleSheetLayoutView="96" workbookViewId="0" topLeftCell="A1">
      <selection activeCell="A29" sqref="A29:IV29"/>
    </sheetView>
  </sheetViews>
  <sheetFormatPr defaultColWidth="9.140625" defaultRowHeight="12.75"/>
  <cols>
    <col min="1" max="1" width="6.57421875" style="2" customWidth="1"/>
    <col min="2" max="2" width="26.7109375" style="2" customWidth="1"/>
    <col min="3" max="3" width="39.140625" style="2" customWidth="1"/>
    <col min="4" max="4" width="12.00390625" style="5" customWidth="1"/>
    <col min="5" max="5" width="17.00390625" style="2" hidden="1" customWidth="1"/>
    <col min="6" max="6" width="18.421875" style="2" hidden="1" customWidth="1"/>
    <col min="7" max="7" width="14.28125" style="2" customWidth="1"/>
    <col min="8" max="8" width="14.8515625" style="2" customWidth="1"/>
    <col min="9" max="9" width="38.57421875" style="2" customWidth="1"/>
    <col min="10" max="10" width="21.7109375" style="2" customWidth="1"/>
    <col min="11" max="13" width="9.140625" style="2" customWidth="1"/>
    <col min="14" max="14" width="14.421875" style="2" customWidth="1"/>
    <col min="15" max="16384" width="9.140625" style="2" customWidth="1"/>
  </cols>
  <sheetData>
    <row r="1" spans="6:9" ht="12.75">
      <c r="F1" s="204" t="s">
        <v>420</v>
      </c>
      <c r="G1" s="204"/>
      <c r="H1" s="204"/>
      <c r="I1" s="204"/>
    </row>
    <row r="2" spans="2:9" ht="52.5" customHeight="1">
      <c r="B2" s="216" t="s">
        <v>415</v>
      </c>
      <c r="C2" s="216"/>
      <c r="D2" s="216"/>
      <c r="E2" s="216"/>
      <c r="F2" s="216"/>
      <c r="G2" s="216"/>
      <c r="H2" s="216"/>
      <c r="I2" s="216"/>
    </row>
    <row r="4" spans="5:8" ht="12.75">
      <c r="E4" s="217" t="s">
        <v>29</v>
      </c>
      <c r="F4" s="218"/>
      <c r="G4" s="207" t="s">
        <v>30</v>
      </c>
      <c r="H4" s="207"/>
    </row>
    <row r="5" spans="1:14" ht="59.25" customHeight="1">
      <c r="A5" s="182" t="s">
        <v>17</v>
      </c>
      <c r="B5" s="184"/>
      <c r="C5" s="219" t="s">
        <v>26</v>
      </c>
      <c r="D5" s="220"/>
      <c r="E5" s="220"/>
      <c r="F5" s="221"/>
      <c r="G5" s="6"/>
      <c r="H5" s="6"/>
      <c r="I5" s="1" t="s">
        <v>28</v>
      </c>
      <c r="L5" s="67"/>
      <c r="M5" s="67"/>
      <c r="N5" s="67"/>
    </row>
    <row r="6" spans="1:9" ht="31.5" customHeight="1">
      <c r="A6" s="1" t="s">
        <v>4</v>
      </c>
      <c r="B6" s="3" t="s">
        <v>27</v>
      </c>
      <c r="C6" s="3" t="s">
        <v>5</v>
      </c>
      <c r="D6" s="1" t="s">
        <v>0</v>
      </c>
      <c r="E6" s="3" t="s">
        <v>1</v>
      </c>
      <c r="F6" s="3" t="s">
        <v>2</v>
      </c>
      <c r="G6" s="3" t="s">
        <v>1</v>
      </c>
      <c r="H6" s="3" t="s">
        <v>2</v>
      </c>
      <c r="I6" s="4"/>
    </row>
    <row r="7" spans="1:9" ht="25.5">
      <c r="A7" s="222">
        <v>1</v>
      </c>
      <c r="B7" s="156" t="s">
        <v>409</v>
      </c>
      <c r="C7" s="116" t="s">
        <v>73</v>
      </c>
      <c r="D7" s="4" t="s">
        <v>61</v>
      </c>
      <c r="E7" s="8"/>
      <c r="F7" s="102"/>
      <c r="G7" s="102">
        <v>1025</v>
      </c>
      <c r="H7" s="102">
        <v>1025</v>
      </c>
      <c r="I7" s="172">
        <f>((H7/G7+H8/G8+H9/G9)/3)/(H15/G15)*100</f>
        <v>100</v>
      </c>
    </row>
    <row r="8" spans="1:9" ht="25.5">
      <c r="A8" s="223"/>
      <c r="B8" s="157"/>
      <c r="C8" s="116" t="s">
        <v>74</v>
      </c>
      <c r="D8" s="4" t="s">
        <v>61</v>
      </c>
      <c r="E8" s="8"/>
      <c r="F8" s="102"/>
      <c r="G8" s="102">
        <v>95</v>
      </c>
      <c r="H8" s="102">
        <v>95</v>
      </c>
      <c r="I8" s="172"/>
    </row>
    <row r="9" spans="1:9" ht="38.25">
      <c r="A9" s="223"/>
      <c r="B9" s="157"/>
      <c r="C9" s="78" t="s">
        <v>75</v>
      </c>
      <c r="D9" s="4" t="s">
        <v>67</v>
      </c>
      <c r="E9" s="123"/>
      <c r="F9" s="124"/>
      <c r="G9" s="102">
        <v>208.2</v>
      </c>
      <c r="H9" s="102">
        <v>208.2</v>
      </c>
      <c r="I9" s="172"/>
    </row>
    <row r="10" spans="1:16" s="5" customFormat="1" ht="12.75">
      <c r="A10" s="223"/>
      <c r="B10" s="157"/>
      <c r="C10" s="78" t="s">
        <v>76</v>
      </c>
      <c r="D10" s="4" t="s">
        <v>67</v>
      </c>
      <c r="E10" s="123"/>
      <c r="F10" s="124"/>
      <c r="G10" s="102">
        <v>73.7</v>
      </c>
      <c r="H10" s="102">
        <v>73.7</v>
      </c>
      <c r="I10" s="172"/>
      <c r="J10" s="2"/>
      <c r="K10" s="2"/>
      <c r="L10" s="2"/>
      <c r="M10" s="2"/>
      <c r="N10" s="2"/>
      <c r="O10" s="2"/>
      <c r="P10" s="2"/>
    </row>
    <row r="11" spans="1:16" s="5" customFormat="1" ht="12.75">
      <c r="A11" s="223"/>
      <c r="B11" s="157"/>
      <c r="C11" s="78" t="s">
        <v>77</v>
      </c>
      <c r="D11" s="4" t="s">
        <v>67</v>
      </c>
      <c r="E11" s="123"/>
      <c r="F11" s="115"/>
      <c r="G11" s="102">
        <v>43.6</v>
      </c>
      <c r="H11" s="102">
        <v>43.6</v>
      </c>
      <c r="I11" s="172"/>
      <c r="J11" s="2"/>
      <c r="K11" s="2"/>
      <c r="L11" s="2"/>
      <c r="M11" s="2"/>
      <c r="N11" s="2"/>
      <c r="O11" s="2"/>
      <c r="P11" s="2"/>
    </row>
    <row r="12" spans="1:16" s="5" customFormat="1" ht="12.75">
      <c r="A12" s="223"/>
      <c r="B12" s="157"/>
      <c r="C12" s="78" t="s">
        <v>80</v>
      </c>
      <c r="D12" s="4" t="s">
        <v>67</v>
      </c>
      <c r="E12" s="123"/>
      <c r="F12" s="124"/>
      <c r="G12" s="102">
        <v>9</v>
      </c>
      <c r="H12" s="102">
        <v>9</v>
      </c>
      <c r="I12" s="172"/>
      <c r="J12" s="2"/>
      <c r="K12" s="2"/>
      <c r="L12" s="2"/>
      <c r="M12" s="2"/>
      <c r="N12" s="2"/>
      <c r="O12" s="2"/>
      <c r="P12" s="2"/>
    </row>
    <row r="13" spans="1:16" s="5" customFormat="1" ht="12.75">
      <c r="A13" s="223"/>
      <c r="B13" s="157"/>
      <c r="C13" s="78" t="s">
        <v>78</v>
      </c>
      <c r="D13" s="4" t="s">
        <v>67</v>
      </c>
      <c r="E13" s="124"/>
      <c r="F13" s="124"/>
      <c r="G13" s="102">
        <v>64.4</v>
      </c>
      <c r="H13" s="102">
        <v>64.4</v>
      </c>
      <c r="I13" s="172"/>
      <c r="J13" s="2"/>
      <c r="K13" s="2"/>
      <c r="L13" s="2"/>
      <c r="M13" s="2"/>
      <c r="N13" s="2"/>
      <c r="O13" s="2"/>
      <c r="P13" s="2"/>
    </row>
    <row r="14" spans="1:16" s="5" customFormat="1" ht="12.75">
      <c r="A14" s="223"/>
      <c r="B14" s="157"/>
      <c r="C14" s="78" t="s">
        <v>79</v>
      </c>
      <c r="D14" s="4" t="s">
        <v>67</v>
      </c>
      <c r="E14" s="56"/>
      <c r="F14" s="124"/>
      <c r="G14" s="102">
        <v>17.5</v>
      </c>
      <c r="H14" s="102">
        <v>17.5</v>
      </c>
      <c r="I14" s="172"/>
      <c r="J14" s="2"/>
      <c r="K14" s="2"/>
      <c r="L14" s="2"/>
      <c r="M14" s="2"/>
      <c r="N14" s="2"/>
      <c r="O14" s="2"/>
      <c r="P14" s="2"/>
    </row>
    <row r="15" spans="1:16" s="5" customFormat="1" ht="12.75">
      <c r="A15" s="223"/>
      <c r="B15" s="157"/>
      <c r="C15" s="68" t="s">
        <v>19</v>
      </c>
      <c r="D15" s="1" t="s">
        <v>12</v>
      </c>
      <c r="E15" s="62">
        <f>E17</f>
        <v>1630.3224</v>
      </c>
      <c r="F15" s="62">
        <f>F17</f>
        <v>1602.0724</v>
      </c>
      <c r="G15" s="62">
        <f>SUM(G16:G17)</f>
        <v>1885.80029</v>
      </c>
      <c r="H15" s="62">
        <f>SUM(H16:H17)</f>
        <v>1885.80029</v>
      </c>
      <c r="I15" s="172"/>
      <c r="J15" s="2"/>
      <c r="K15" s="2"/>
      <c r="L15" s="2"/>
      <c r="M15" s="2"/>
      <c r="N15" s="2"/>
      <c r="O15" s="2"/>
      <c r="P15" s="2"/>
    </row>
    <row r="16" spans="1:16" s="5" customFormat="1" ht="12.75">
      <c r="A16" s="223"/>
      <c r="B16" s="157"/>
      <c r="C16" s="30" t="s">
        <v>14</v>
      </c>
      <c r="D16" s="8" t="s">
        <v>12</v>
      </c>
      <c r="E16" s="62"/>
      <c r="F16" s="62"/>
      <c r="G16" s="64">
        <v>0</v>
      </c>
      <c r="H16" s="64">
        <v>0</v>
      </c>
      <c r="I16" s="172"/>
      <c r="J16" s="2"/>
      <c r="K16" s="2"/>
      <c r="L16" s="2"/>
      <c r="M16" s="2"/>
      <c r="N16" s="2"/>
      <c r="O16" s="2"/>
      <c r="P16" s="2"/>
    </row>
    <row r="17" spans="1:16" s="5" customFormat="1" ht="12.75">
      <c r="A17" s="224"/>
      <c r="B17" s="158"/>
      <c r="C17" s="30" t="s">
        <v>15</v>
      </c>
      <c r="D17" s="8" t="s">
        <v>12</v>
      </c>
      <c r="E17" s="44">
        <v>1630.3224</v>
      </c>
      <c r="F17" s="44">
        <v>1602.0724</v>
      </c>
      <c r="G17" s="58">
        <v>1885.80029</v>
      </c>
      <c r="H17" s="58">
        <v>1885.80029</v>
      </c>
      <c r="I17" s="172"/>
      <c r="J17" s="2"/>
      <c r="K17" s="2"/>
      <c r="L17" s="2"/>
      <c r="M17" s="2"/>
      <c r="N17" s="2"/>
      <c r="O17" s="2"/>
      <c r="P17" s="2"/>
    </row>
    <row r="18" spans="1:16" s="5" customFormat="1" ht="12.75">
      <c r="A18" s="2"/>
      <c r="B18" s="13"/>
      <c r="C18" s="13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s="5" customFormat="1" ht="12.75">
      <c r="A19" s="2"/>
      <c r="B19" s="13"/>
      <c r="C19" s="13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s="5" customFormat="1" ht="12.75">
      <c r="A20" s="2"/>
      <c r="B20" s="13"/>
      <c r="C20" s="1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s="5" customFormat="1" ht="12.75">
      <c r="A21" s="2"/>
      <c r="B21" s="13"/>
      <c r="C21" s="1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s="5" customFormat="1" ht="12.75">
      <c r="A22" s="2"/>
      <c r="B22" s="13"/>
      <c r="C22" s="1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s="5" customFormat="1" ht="12.75">
      <c r="A23" s="2"/>
      <c r="B23" s="13"/>
      <c r="C23" s="13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s="5" customFormat="1" ht="12.75">
      <c r="A24" s="2"/>
      <c r="B24" s="13"/>
      <c r="C24" s="13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</sheetData>
  <sheetProtection/>
  <mergeCells count="9">
    <mergeCell ref="A7:A17"/>
    <mergeCell ref="B7:B17"/>
    <mergeCell ref="I7:I17"/>
    <mergeCell ref="F1:I1"/>
    <mergeCell ref="B2:I2"/>
    <mergeCell ref="E4:F4"/>
    <mergeCell ref="G4:H4"/>
    <mergeCell ref="A5:B5"/>
    <mergeCell ref="C5:F5"/>
  </mergeCells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portrait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2022-03-29T12:17:07Z</cp:lastPrinted>
  <dcterms:created xsi:type="dcterms:W3CDTF">1996-10-08T23:32:33Z</dcterms:created>
  <dcterms:modified xsi:type="dcterms:W3CDTF">2022-04-14T10:43:45Z</dcterms:modified>
  <cp:category/>
  <cp:version/>
  <cp:contentType/>
  <cp:contentStatus/>
</cp:coreProperties>
</file>